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90" windowWidth="28830" windowHeight="73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Hárok1!$A$1:$N$130</definedName>
  </definedNames>
  <calcPr calcId="145621"/>
</workbook>
</file>

<file path=xl/calcChain.xml><?xml version="1.0" encoding="utf-8"?>
<calcChain xmlns="http://schemas.openxmlformats.org/spreadsheetml/2006/main">
  <c r="G104" i="1" l="1"/>
  <c r="H104" i="1"/>
  <c r="K104" i="1"/>
  <c r="L104" i="1"/>
  <c r="L93" i="1"/>
  <c r="K93" i="1"/>
  <c r="H93" i="1"/>
  <c r="G93" i="1"/>
  <c r="L61" i="1"/>
  <c r="K61" i="1"/>
  <c r="H61" i="1"/>
  <c r="G61" i="1"/>
  <c r="L49" i="1"/>
  <c r="K49" i="1"/>
  <c r="H49" i="1"/>
  <c r="G49" i="1"/>
  <c r="L107" i="1" l="1"/>
  <c r="K107" i="1"/>
  <c r="H107" i="1"/>
  <c r="G107" i="1"/>
  <c r="K102" i="1"/>
  <c r="L102" i="1"/>
  <c r="G102" i="1"/>
  <c r="H102" i="1"/>
  <c r="L101" i="1"/>
  <c r="L100" i="1"/>
  <c r="L99" i="1"/>
  <c r="L98" i="1"/>
  <c r="L97" i="1"/>
  <c r="K105" i="1" s="1"/>
  <c r="L96" i="1"/>
  <c r="G105" i="1" l="1"/>
  <c r="G48" i="1" l="1"/>
  <c r="I78" i="1"/>
  <c r="I79" i="1"/>
  <c r="J80" i="1"/>
  <c r="G94" i="1" l="1"/>
  <c r="K91" i="1"/>
  <c r="J90" i="1"/>
  <c r="J89" i="1"/>
  <c r="J88" i="1"/>
  <c r="L88" i="1" s="1"/>
  <c r="I88" i="1"/>
  <c r="I89" i="1"/>
  <c r="I90" i="1"/>
  <c r="J78" i="1"/>
  <c r="J79" i="1"/>
  <c r="L79" i="1" s="1"/>
  <c r="J81" i="1"/>
  <c r="J82" i="1"/>
  <c r="J83" i="1"/>
  <c r="J84" i="1"/>
  <c r="J85" i="1"/>
  <c r="J86" i="1"/>
  <c r="J87" i="1"/>
  <c r="I87" i="1"/>
  <c r="I86" i="1"/>
  <c r="I85" i="1"/>
  <c r="L85" i="1" s="1"/>
  <c r="I84" i="1"/>
  <c r="I83" i="1"/>
  <c r="I82" i="1"/>
  <c r="I81" i="1"/>
  <c r="L81" i="1" s="1"/>
  <c r="I80" i="1"/>
  <c r="J77" i="1"/>
  <c r="I77" i="1"/>
  <c r="J76" i="1"/>
  <c r="I76" i="1"/>
  <c r="J75" i="1"/>
  <c r="I75" i="1"/>
  <c r="J74" i="1"/>
  <c r="J73" i="1"/>
  <c r="J72" i="1"/>
  <c r="I74" i="1"/>
  <c r="I73" i="1"/>
  <c r="I72" i="1"/>
  <c r="J71" i="1"/>
  <c r="I71" i="1"/>
  <c r="L71" i="1"/>
  <c r="G91" i="1"/>
  <c r="H91" i="1"/>
  <c r="L90" i="1"/>
  <c r="L89" i="1"/>
  <c r="L87" i="1"/>
  <c r="L80" i="1"/>
  <c r="L82" i="1"/>
  <c r="L83" i="1"/>
  <c r="L84" i="1"/>
  <c r="L86" i="1"/>
  <c r="L76" i="1"/>
  <c r="L77" i="1"/>
  <c r="L78" i="1"/>
  <c r="L75" i="1"/>
  <c r="L74" i="1"/>
  <c r="L73" i="1"/>
  <c r="L72" i="1"/>
  <c r="K65" i="1"/>
  <c r="K64" i="1"/>
  <c r="H66" i="1"/>
  <c r="L54" i="1"/>
  <c r="L55" i="1"/>
  <c r="L56" i="1"/>
  <c r="L57" i="1"/>
  <c r="L58" i="1"/>
  <c r="L53" i="1"/>
  <c r="H59" i="1"/>
  <c r="K42" i="1"/>
  <c r="K43" i="1"/>
  <c r="K44" i="1"/>
  <c r="K45" i="1"/>
  <c r="K46" i="1"/>
  <c r="K47" i="1"/>
  <c r="K41" i="1"/>
  <c r="G36" i="1"/>
  <c r="G37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9" i="1"/>
  <c r="G66" i="1"/>
  <c r="K67" i="1" l="1"/>
  <c r="K66" i="1"/>
  <c r="K94" i="1"/>
  <c r="L91" i="1"/>
  <c r="L59" i="1"/>
  <c r="L36" i="1" l="1"/>
  <c r="K48" i="1"/>
  <c r="L66" i="1"/>
  <c r="K30" i="1"/>
  <c r="H36" i="1"/>
  <c r="G30" i="1"/>
  <c r="G59" i="1"/>
  <c r="G39" i="1"/>
  <c r="K35" i="1"/>
  <c r="K36" i="1" l="1"/>
  <c r="K37" i="1"/>
  <c r="L28" i="1" l="1"/>
  <c r="L4" i="1"/>
  <c r="G67" i="1" l="1"/>
  <c r="G62" i="1"/>
  <c r="G51" i="1"/>
  <c r="H48" i="1"/>
  <c r="L38" i="1"/>
  <c r="K39" i="1" s="1"/>
  <c r="H30" i="1"/>
  <c r="L32" i="1"/>
  <c r="K33" i="1" s="1"/>
  <c r="L30" i="1"/>
  <c r="H32" i="1"/>
  <c r="G33" i="1" s="1"/>
  <c r="G69" i="1" l="1"/>
  <c r="K62" i="1"/>
  <c r="K59" i="1"/>
  <c r="K51" i="1"/>
  <c r="L48" i="1"/>
  <c r="K69" i="1" l="1"/>
</calcChain>
</file>

<file path=xl/sharedStrings.xml><?xml version="1.0" encoding="utf-8"?>
<sst xmlns="http://schemas.openxmlformats.org/spreadsheetml/2006/main" count="200" uniqueCount="63">
  <si>
    <t>č. miestnosti</t>
  </si>
  <si>
    <t>typ žalúzie</t>
  </si>
  <si>
    <t>Šírka v m</t>
  </si>
  <si>
    <t>Výška v m</t>
  </si>
  <si>
    <t>výmer m2 / Vertikálne</t>
  </si>
  <si>
    <t>výmer m2 / Horizontálne</t>
  </si>
  <si>
    <t>vertikálne</t>
  </si>
  <si>
    <t>horizontálne</t>
  </si>
  <si>
    <t>kontrolný súčet</t>
  </si>
  <si>
    <t>m2</t>
  </si>
  <si>
    <t>ks</t>
  </si>
  <si>
    <t>kontaktná osoba</t>
  </si>
  <si>
    <t xml:space="preserve">horizontálne žalúzie počet                                  </t>
  </si>
  <si>
    <t>vertikálne žalúzie  počet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</si>
  <si>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</si>
  <si>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</si>
  <si>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adresa</t>
  </si>
  <si>
    <t>bez DPH</t>
  </si>
  <si>
    <t>s DPH</t>
  </si>
  <si>
    <t>cena s DPH/1m2</t>
  </si>
  <si>
    <t>cena celkom s DPH</t>
  </si>
  <si>
    <t>č.r.</t>
  </si>
  <si>
    <t>pobočka Trenčín</t>
  </si>
  <si>
    <t>SPOLU pobočka Trenčín</t>
  </si>
  <si>
    <t>SPOLU pobočka DUBNICA nad VÁHOM</t>
  </si>
  <si>
    <t>pobočka ŽILINA</t>
  </si>
  <si>
    <t>SPOLU pobočka ŽILINA</t>
  </si>
  <si>
    <t>Antona Bernoláka 53</t>
  </si>
  <si>
    <t>Jilemnického 3760, Trenčín</t>
  </si>
  <si>
    <t>pobočka LIPTOVSKÝ MIKULÁŠ</t>
  </si>
  <si>
    <t>SPOLU pobočka LIPTOVSKÝ MIKULÁŠ</t>
  </si>
  <si>
    <t>Štúrova 34</t>
  </si>
  <si>
    <t>pobočka ČADCA</t>
  </si>
  <si>
    <t>SPOLU pobočka ČADCA</t>
  </si>
  <si>
    <t>Štúrova 2078</t>
  </si>
  <si>
    <t>pobočka MARTIN</t>
  </si>
  <si>
    <t>SPOLU pobočka MARTIN</t>
  </si>
  <si>
    <t>Nám. SNP 4</t>
  </si>
  <si>
    <t>Sociálna poisťovňa - pobočka</t>
  </si>
  <si>
    <t>pobočka Banská Bystrica</t>
  </si>
  <si>
    <t>SPOLU pobočka Banská Bystrica</t>
  </si>
  <si>
    <t>Kapitulská 27</t>
  </si>
  <si>
    <t>Výkaz výmer a cenová kalkulácia - oblasť II</t>
  </si>
  <si>
    <t>horizontálne / farba strieborná, ovládanie retiazkou</t>
  </si>
  <si>
    <t>horizontálne /  farba strieborná, ovládanie retiazkou</t>
  </si>
  <si>
    <r>
      <t xml:space="preserve">horizontálne / farba </t>
    </r>
    <r>
      <rPr>
        <sz val="10"/>
        <rFont val="Calibri"/>
        <family val="2"/>
        <charset val="238"/>
        <scheme val="minor"/>
      </rPr>
      <t>strieborná, ovládanie šnúrkou</t>
    </r>
  </si>
  <si>
    <r>
      <t xml:space="preserve">horizontálne /  farba </t>
    </r>
    <r>
      <rPr>
        <sz val="10"/>
        <rFont val="Calibri"/>
        <family val="2"/>
        <charset val="238"/>
        <scheme val="minor"/>
      </rPr>
      <t>strieborná, ovládanie šnúrkou</t>
    </r>
  </si>
  <si>
    <t>horizontálne / farba strieborná ovládanie retiazkou</t>
  </si>
  <si>
    <t>vertikálne / farba biela, ovládanie retiazkou</t>
  </si>
  <si>
    <t>horizontálne / farba slonová kosť, ovládanie retiazkou</t>
  </si>
  <si>
    <t>horizontálne / strieborná farba, ovládanie retiazkou</t>
  </si>
  <si>
    <t>horizontálne /biela farba, ovládanie retiazkou</t>
  </si>
  <si>
    <t>Ľubica Gajdošová</t>
  </si>
  <si>
    <t>Partizánska 149/1</t>
  </si>
  <si>
    <t>Marián Brodňan</t>
  </si>
  <si>
    <t>Martina Janečková</t>
  </si>
  <si>
    <t>Kamila Tlacháčová</t>
  </si>
  <si>
    <t>Dana Šáriczká</t>
  </si>
  <si>
    <t>Renáta Bačková</t>
  </si>
  <si>
    <t>Drahoslav Koštialik</t>
  </si>
  <si>
    <t>pobočka Považská Bystrica vysunuté pracovisko DUBNICA nad VÁHOM</t>
  </si>
  <si>
    <t>SPOLU oblasť II za vertikálne žalúzie 19 ks/87,50 m2</t>
  </si>
  <si>
    <t>SPOLU oblasť II za horizontálne žalúzie 286 ks/186,37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</si>
</sst>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0"/>
  </numFmts>
  <fonts count="16" x14ac:knownFonts="1"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rgb="FF0000FF"/>
      <name val="Arial"/>
      <family val="2"/>
      <charset val="238"/>
    </font>
    <font>
      <i/>
      <sz val="9"/>
      <color rgb="FF0070C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/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center" wrapText="1"/>
    </xf>
    <xf numFmtId="0" fontId="3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Fill="1"/>
    <xf numFmtId="0" fontId="7" fillId="0" borderId="8" xfId="0" applyFont="1" applyBorder="1" applyAlignment="1">
      <alignment horizontal="center" vertical="center"/>
    </xf>
    <xf numFmtId="4" fontId="6" fillId="4" borderId="10" xfId="0" applyNumberFormat="1" applyFont="1" applyFill="1" applyBorder="1" applyAlignment="1">
      <alignment vertical="center"/>
    </xf>
    <xf numFmtId="4" fontId="8" fillId="4" borderId="10" xfId="0" applyNumberFormat="1" applyFont="1" applyFill="1" applyBorder="1" applyAlignment="1">
      <alignment vertical="center"/>
    </xf>
    <xf numFmtId="3" fontId="6" fillId="4" borderId="10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left" vertical="center" wrapText="1"/>
    </xf>
    <xf numFmtId="4" fontId="7" fillId="0" borderId="0" xfId="0" applyNumberFormat="1" applyFont="1"/>
    <xf numFmtId="0" fontId="5" fillId="3" borderId="16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7" fillId="0" borderId="0" xfId="0" applyNumberFormat="1" applyFont="1"/>
    <xf numFmtId="4" fontId="4" fillId="0" borderId="17" xfId="0" applyNumberFormat="1" applyFont="1" applyBorder="1"/>
    <xf numFmtId="4" fontId="4" fillId="0" borderId="18" xfId="0" applyNumberFormat="1" applyFont="1" applyBorder="1"/>
    <xf numFmtId="2" fontId="6" fillId="4" borderId="19" xfId="0" applyNumberFormat="1" applyFont="1" applyFill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" fontId="5" fillId="4" borderId="19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vertical="center"/>
    </xf>
    <xf numFmtId="0" fontId="4" fillId="0" borderId="0" xfId="0" applyFont="1"/>
    <xf numFmtId="0" fontId="3" fillId="6" borderId="13" xfId="0" applyFont="1" applyFill="1" applyBorder="1" applyAlignment="1">
      <alignment horizontal="left" vertical="center" wrapText="1"/>
    </xf>
    <xf numFmtId="0" fontId="7" fillId="6" borderId="10" xfId="0" applyFont="1" applyFill="1" applyBorder="1"/>
    <xf numFmtId="0" fontId="8" fillId="6" borderId="13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 wrapText="1"/>
    </xf>
    <xf numFmtId="3" fontId="7" fillId="6" borderId="10" xfId="0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wrapText="1"/>
    </xf>
    <xf numFmtId="3" fontId="5" fillId="6" borderId="13" xfId="0" applyNumberFormat="1" applyFont="1" applyFill="1" applyBorder="1" applyAlignment="1">
      <alignment horizontal="center" vertical="center" wrapText="1"/>
    </xf>
    <xf numFmtId="4" fontId="5" fillId="6" borderId="13" xfId="0" applyNumberFormat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right"/>
    </xf>
    <xf numFmtId="3" fontId="8" fillId="6" borderId="13" xfId="0" applyNumberFormat="1" applyFont="1" applyFill="1" applyBorder="1" applyAlignment="1">
      <alignment horizontal="right"/>
    </xf>
    <xf numFmtId="4" fontId="7" fillId="6" borderId="13" xfId="0" applyNumberFormat="1" applyFont="1" applyFill="1" applyBorder="1" applyAlignment="1">
      <alignment vertical="center"/>
    </xf>
    <xf numFmtId="0" fontId="3" fillId="6" borderId="12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 wrapText="1"/>
    </xf>
    <xf numFmtId="3" fontId="5" fillId="6" borderId="12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3" fontId="6" fillId="6" borderId="12" xfId="0" applyNumberFormat="1" applyFont="1" applyFill="1" applyBorder="1" applyAlignment="1">
      <alignment horizontal="right" vertical="center" wrapText="1"/>
    </xf>
    <xf numFmtId="4" fontId="7" fillId="6" borderId="12" xfId="0" applyNumberFormat="1" applyFont="1" applyFill="1" applyBorder="1" applyAlignment="1">
      <alignment vertical="center"/>
    </xf>
    <xf numFmtId="0" fontId="5" fillId="7" borderId="6" xfId="0" applyFont="1" applyFill="1" applyBorder="1" applyAlignment="1"/>
    <xf numFmtId="0" fontId="5" fillId="7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center"/>
    </xf>
    <xf numFmtId="4" fontId="5" fillId="7" borderId="6" xfId="0" applyNumberFormat="1" applyFont="1" applyFill="1" applyBorder="1" applyAlignment="1">
      <alignment horizontal="center" vertical="center"/>
    </xf>
    <xf numFmtId="4" fontId="7" fillId="7" borderId="6" xfId="0" applyNumberFormat="1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4" fontId="7" fillId="6" borderId="13" xfId="0" applyNumberFormat="1" applyFont="1" applyFill="1" applyBorder="1" applyAlignment="1">
      <alignment horizontal="center" vertical="center"/>
    </xf>
    <xf numFmtId="49" fontId="9" fillId="3" borderId="21" xfId="0" applyNumberFormat="1" applyFont="1" applyFill="1" applyBorder="1" applyAlignment="1">
      <alignment horizontal="center" vertical="top" wrapText="1"/>
    </xf>
    <xf numFmtId="49" fontId="2" fillId="3" borderId="21" xfId="0" applyNumberFormat="1" applyFont="1" applyFill="1" applyBorder="1" applyAlignment="1">
      <alignment horizontal="center" vertical="top" wrapText="1"/>
    </xf>
    <xf numFmtId="49" fontId="2" fillId="3" borderId="21" xfId="0" applyNumberFormat="1" applyFont="1" applyFill="1" applyBorder="1" applyAlignment="1">
      <alignment vertical="top" wrapText="1"/>
    </xf>
    <xf numFmtId="49" fontId="2" fillId="3" borderId="21" xfId="0" applyNumberFormat="1" applyFont="1" applyFill="1" applyBorder="1" applyAlignment="1">
      <alignment horizontal="left" vertical="top" wrapText="1"/>
    </xf>
    <xf numFmtId="4" fontId="7" fillId="8" borderId="10" xfId="0" applyNumberFormat="1" applyFont="1" applyFill="1" applyBorder="1" applyAlignment="1">
      <alignment vertical="center"/>
    </xf>
    <xf numFmtId="0" fontId="4" fillId="5" borderId="9" xfId="0" applyFont="1" applyFill="1" applyBorder="1" applyAlignment="1">
      <alignment vertical="center" wrapText="1"/>
    </xf>
    <xf numFmtId="0" fontId="4" fillId="0" borderId="19" xfId="0" applyFont="1" applyBorder="1" applyAlignment="1">
      <alignment horizontal="left"/>
    </xf>
    <xf numFmtId="4" fontId="4" fillId="0" borderId="13" xfId="0" applyNumberFormat="1" applyFont="1" applyBorder="1" applyAlignment="1">
      <alignment horizontal="center"/>
    </xf>
    <xf numFmtId="4" fontId="7" fillId="6" borderId="13" xfId="0" applyNumberFormat="1" applyFont="1" applyFill="1" applyBorder="1" applyAlignment="1">
      <alignment horizontal="right" vertical="center"/>
    </xf>
    <xf numFmtId="0" fontId="3" fillId="0" borderId="20" xfId="0" applyFont="1" applyFill="1" applyBorder="1" applyAlignment="1">
      <alignment horizontal="left" vertical="center" wrapText="1"/>
    </xf>
    <xf numFmtId="4" fontId="4" fillId="4" borderId="19" xfId="0" applyNumberFormat="1" applyFont="1" applyFill="1" applyBorder="1" applyAlignment="1">
      <alignment horizontal="center" vertical="center"/>
    </xf>
    <xf numFmtId="0" fontId="11" fillId="0" borderId="0" xfId="0" applyFont="1"/>
    <xf numFmtId="2" fontId="8" fillId="6" borderId="10" xfId="0" applyNumberFormat="1" applyFont="1" applyFill="1" applyBorder="1" applyAlignment="1">
      <alignment horizontal="right"/>
    </xf>
    <xf numFmtId="0" fontId="5" fillId="3" borderId="22" xfId="0" applyFont="1" applyFill="1" applyBorder="1" applyAlignment="1">
      <alignment vertical="center" wrapText="1"/>
    </xf>
    <xf numFmtId="4" fontId="4" fillId="0" borderId="19" xfId="0" applyNumberFormat="1" applyFont="1" applyBorder="1" applyAlignment="1">
      <alignment horizontal="center"/>
    </xf>
    <xf numFmtId="2" fontId="6" fillId="6" borderId="12" xfId="0" applyNumberFormat="1" applyFont="1" applyFill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left"/>
    </xf>
    <xf numFmtId="0" fontId="0" fillId="0" borderId="0" xfId="0" applyFont="1" applyAlignment="1">
      <alignment horizontal="center"/>
    </xf>
    <xf numFmtId="0" fontId="5" fillId="7" borderId="5" xfId="0" applyFont="1" applyFill="1" applyBorder="1" applyAlignment="1"/>
    <xf numFmtId="0" fontId="5" fillId="7" borderId="11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24" xfId="0" applyFont="1" applyFill="1" applyBorder="1" applyAlignment="1">
      <alignment horizontal="left"/>
    </xf>
    <xf numFmtId="3" fontId="5" fillId="7" borderId="24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right" vertical="center"/>
    </xf>
    <xf numFmtId="2" fontId="8" fillId="7" borderId="24" xfId="0" applyNumberFormat="1" applyFont="1" applyFill="1" applyBorder="1" applyAlignment="1">
      <alignment vertical="center"/>
    </xf>
    <xf numFmtId="4" fontId="7" fillId="7" borderId="16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center" vertical="center"/>
    </xf>
    <xf numFmtId="2" fontId="8" fillId="7" borderId="2" xfId="0" applyNumberFormat="1" applyFont="1" applyFill="1" applyBorder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7" fillId="7" borderId="2" xfId="0" applyNumberFormat="1" applyFont="1" applyFill="1" applyBorder="1" applyAlignment="1">
      <alignment vertical="center"/>
    </xf>
    <xf numFmtId="3" fontId="8" fillId="0" borderId="0" xfId="0" applyNumberFormat="1" applyFont="1"/>
    <xf numFmtId="4" fontId="8" fillId="0" borderId="0" xfId="0" applyNumberFormat="1" applyFont="1"/>
    <xf numFmtId="0" fontId="4" fillId="0" borderId="19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left" vertical="center"/>
    </xf>
    <xf numFmtId="0" fontId="4" fillId="5" borderId="14" xfId="0" applyFont="1" applyFill="1" applyBorder="1" applyAlignment="1">
      <alignment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/>
    </xf>
    <xf numFmtId="0" fontId="8" fillId="7" borderId="2" xfId="0" applyFont="1" applyFill="1" applyBorder="1" applyAlignment="1">
      <alignment horizontal="left"/>
    </xf>
    <xf numFmtId="3" fontId="5" fillId="7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3" fillId="4" borderId="9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/>
    <xf numFmtId="0" fontId="8" fillId="0" borderId="0" xfId="0" applyFont="1" applyBorder="1"/>
    <xf numFmtId="4" fontId="7" fillId="8" borderId="26" xfId="0" applyNumberFormat="1" applyFont="1" applyFill="1" applyBorder="1" applyAlignment="1">
      <alignment vertical="center"/>
    </xf>
    <xf numFmtId="0" fontId="5" fillId="3" borderId="27" xfId="0" applyFont="1" applyFill="1" applyBorder="1" applyAlignment="1">
      <alignment vertical="center" wrapText="1"/>
    </xf>
    <xf numFmtId="0" fontId="7" fillId="6" borderId="0" xfId="0" applyFont="1" applyFill="1" applyBorder="1"/>
    <xf numFmtId="164" fontId="8" fillId="8" borderId="28" xfId="0" applyNumberFormat="1" applyFont="1" applyFill="1" applyBorder="1" applyAlignment="1">
      <alignment vertical="center"/>
    </xf>
    <xf numFmtId="164" fontId="8" fillId="8" borderId="21" xfId="0" applyNumberFormat="1" applyFont="1" applyFill="1" applyBorder="1" applyAlignment="1">
      <alignment vertical="center"/>
    </xf>
    <xf numFmtId="0" fontId="5" fillId="4" borderId="20" xfId="0" applyFont="1" applyFill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/>
    </xf>
    <xf numFmtId="4" fontId="8" fillId="4" borderId="14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4" fontId="4" fillId="0" borderId="6" xfId="0" applyNumberFormat="1" applyFont="1" applyBorder="1" applyAlignment="1">
      <alignment horizontal="left" vertical="center"/>
    </xf>
    <xf numFmtId="4" fontId="5" fillId="4" borderId="6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3" fontId="7" fillId="6" borderId="13" xfId="0" applyNumberFormat="1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left" vertical="center"/>
    </xf>
    <xf numFmtId="4" fontId="4" fillId="0" borderId="17" xfId="0" applyNumberFormat="1" applyFont="1" applyBorder="1" applyAlignment="1">
      <alignment horizontal="center"/>
    </xf>
    <xf numFmtId="165" fontId="6" fillId="4" borderId="19" xfId="0" applyNumberFormat="1" applyFont="1" applyFill="1" applyBorder="1" applyAlignment="1">
      <alignment vertical="center"/>
    </xf>
    <xf numFmtId="3" fontId="4" fillId="0" borderId="19" xfId="0" applyNumberFormat="1" applyFont="1" applyBorder="1" applyAlignment="1">
      <alignment horizontal="left" vertical="center"/>
    </xf>
    <xf numFmtId="4" fontId="7" fillId="6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3" fontId="8" fillId="7" borderId="5" xfId="0" applyNumberFormat="1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4" fontId="8" fillId="7" borderId="5" xfId="0" applyNumberFormat="1" applyFont="1" applyFill="1" applyBorder="1" applyAlignment="1">
      <alignment horizontal="center" vertical="center"/>
    </xf>
    <xf numFmtId="4" fontId="8" fillId="7" borderId="23" xfId="0" applyNumberFormat="1" applyFont="1" applyFill="1" applyBorder="1" applyAlignment="1">
      <alignment horizontal="center" vertical="center"/>
    </xf>
    <xf numFmtId="2" fontId="8" fillId="7" borderId="5" xfId="0" applyNumberFormat="1" applyFont="1" applyFill="1" applyBorder="1" applyAlignment="1">
      <alignment horizontal="center" vertical="center"/>
    </xf>
    <xf numFmtId="2" fontId="8" fillId="7" borderId="2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3" fontId="8" fillId="7" borderId="5" xfId="0" applyNumberFormat="1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2" fontId="8" fillId="7" borderId="5" xfId="0" applyNumberFormat="1" applyFont="1" applyFill="1" applyBorder="1" applyAlignment="1">
      <alignment horizontal="center"/>
    </xf>
    <xf numFmtId="2" fontId="8" fillId="7" borderId="23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7"/>
  <sheetViews>
    <sheetView tabSelected="1" zoomScaleNormal="100" workbookViewId="0">
      <pane ySplit="3" topLeftCell="A90" activePane="bottomLeft" state="frozen"/>
      <selection pane="bottomLeft" activeCell="B119" sqref="B119:F121"/>
    </sheetView>
  </sheetViews>
  <sheetFormatPr defaultRowHeight="12" x14ac:dyDescent="0.2"/>
  <cols>
    <col min="1" max="1" width="4.28515625" style="10" customWidth="1"/>
    <col min="2" max="2" width="19.140625" style="7" customWidth="1"/>
    <col min="3" max="3" width="13.7109375" style="7" customWidth="1"/>
    <col min="4" max="4" width="16.85546875" style="60" customWidth="1"/>
    <col min="5" max="5" width="7.85546875" style="12" customWidth="1"/>
    <col min="6" max="6" width="21.5703125" style="8" customWidth="1"/>
    <col min="7" max="7" width="9.85546875" style="9" customWidth="1"/>
    <col min="8" max="8" width="11.28515625" style="9" customWidth="1"/>
    <col min="9" max="9" width="6.42578125" style="13" customWidth="1"/>
    <col min="10" max="10" width="9" style="13" customWidth="1"/>
    <col min="11" max="11" width="10.28515625" style="14" customWidth="1"/>
    <col min="12" max="12" width="11.7109375" style="14" customWidth="1"/>
    <col min="13" max="13" width="9" style="15" customWidth="1"/>
    <col min="14" max="14" width="11.85546875" style="15" customWidth="1"/>
    <col min="15" max="230" width="9.140625" style="16"/>
    <col min="231" max="231" width="5.42578125" style="16" customWidth="1"/>
    <col min="232" max="232" width="33.7109375" style="16" customWidth="1"/>
    <col min="233" max="233" width="32.85546875" style="16" customWidth="1"/>
    <col min="234" max="234" width="16.7109375" style="16" customWidth="1"/>
    <col min="235" max="235" width="16.85546875" style="16" customWidth="1"/>
    <col min="236" max="236" width="13.140625" style="16" customWidth="1"/>
    <col min="237" max="237" width="13.7109375" style="16" customWidth="1"/>
    <col min="238" max="241" width="0" style="16" hidden="1" customWidth="1"/>
    <col min="242" max="242" width="13" style="16" customWidth="1"/>
    <col min="243" max="243" width="6.5703125" style="16" customWidth="1"/>
    <col min="244" max="244" width="11.42578125" style="16" bestFit="1" customWidth="1"/>
    <col min="245" max="16384" width="9.140625" style="16"/>
  </cols>
  <sheetData>
    <row r="1" spans="1:18" ht="19.5" customHeight="1" thickBot="1" x14ac:dyDescent="0.25">
      <c r="B1" s="1"/>
      <c r="C1" s="1"/>
      <c r="D1" s="11"/>
    </row>
    <row r="2" spans="1:18" s="17" customFormat="1" ht="21" customHeight="1" thickBot="1" x14ac:dyDescent="0.25">
      <c r="A2" s="149" t="s">
        <v>42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1"/>
      <c r="O2" s="113"/>
    </row>
    <row r="3" spans="1:18" s="63" customFormat="1" ht="44.25" customHeight="1" thickBot="1" x14ac:dyDescent="0.3">
      <c r="A3" s="61" t="s">
        <v>21</v>
      </c>
      <c r="B3" s="62" t="s">
        <v>38</v>
      </c>
      <c r="C3" s="69" t="s">
        <v>11</v>
      </c>
      <c r="D3" s="70" t="s">
        <v>16</v>
      </c>
      <c r="E3" s="68" t="s">
        <v>0</v>
      </c>
      <c r="F3" s="68" t="s">
        <v>1</v>
      </c>
      <c r="G3" s="67" t="s">
        <v>13</v>
      </c>
      <c r="H3" s="68" t="s">
        <v>12</v>
      </c>
      <c r="I3" s="68" t="s">
        <v>2</v>
      </c>
      <c r="J3" s="68" t="s">
        <v>3</v>
      </c>
      <c r="K3" s="67" t="s">
        <v>4</v>
      </c>
      <c r="L3" s="69" t="s">
        <v>5</v>
      </c>
      <c r="M3" s="69" t="s">
        <v>19</v>
      </c>
      <c r="N3" s="69" t="s">
        <v>20</v>
      </c>
    </row>
    <row r="4" spans="1:18" ht="36" x14ac:dyDescent="0.2">
      <c r="A4" s="18">
        <v>1</v>
      </c>
      <c r="B4" s="23" t="s">
        <v>22</v>
      </c>
      <c r="C4" s="23" t="s">
        <v>58</v>
      </c>
      <c r="D4" s="23" t="s">
        <v>28</v>
      </c>
      <c r="E4" s="4"/>
      <c r="F4" s="5" t="s">
        <v>43</v>
      </c>
      <c r="G4" s="6"/>
      <c r="H4" s="121">
        <v>1</v>
      </c>
      <c r="I4" s="22">
        <v>0.38</v>
      </c>
      <c r="J4" s="22">
        <v>0.96</v>
      </c>
      <c r="K4" s="6"/>
      <c r="L4" s="20">
        <f>I4*J4*H4</f>
        <v>0.36480000000000001</v>
      </c>
      <c r="M4" s="71"/>
      <c r="N4" s="115"/>
      <c r="R4" s="22"/>
    </row>
    <row r="5" spans="1:18" ht="36" x14ac:dyDescent="0.2">
      <c r="A5" s="18">
        <v>2</v>
      </c>
      <c r="B5" s="120"/>
      <c r="C5" s="112"/>
      <c r="D5" s="23"/>
      <c r="E5" s="4"/>
      <c r="F5" s="5" t="s">
        <v>43</v>
      </c>
      <c r="G5" s="6"/>
      <c r="H5" s="121">
        <v>1</v>
      </c>
      <c r="I5" s="22">
        <v>0.38</v>
      </c>
      <c r="J5" s="22">
        <v>0.38</v>
      </c>
      <c r="K5" s="6"/>
      <c r="L5" s="20">
        <f t="shared" ref="L5:L27" si="0">I5*J5*H5</f>
        <v>0.1444</v>
      </c>
      <c r="M5" s="71"/>
      <c r="N5" s="115"/>
    </row>
    <row r="6" spans="1:18" ht="36" x14ac:dyDescent="0.2">
      <c r="A6" s="18">
        <v>3</v>
      </c>
      <c r="B6" s="120"/>
      <c r="C6" s="112"/>
      <c r="D6" s="23"/>
      <c r="E6" s="4"/>
      <c r="F6" s="5" t="s">
        <v>44</v>
      </c>
      <c r="G6" s="6"/>
      <c r="H6" s="121">
        <v>1</v>
      </c>
      <c r="I6" s="22">
        <v>0.38</v>
      </c>
      <c r="J6" s="22">
        <v>0.98</v>
      </c>
      <c r="K6" s="6"/>
      <c r="L6" s="20">
        <f t="shared" si="0"/>
        <v>0.37240000000000001</v>
      </c>
      <c r="M6" s="71"/>
      <c r="N6" s="115"/>
    </row>
    <row r="7" spans="1:18" ht="36" x14ac:dyDescent="0.2">
      <c r="A7" s="18">
        <v>4</v>
      </c>
      <c r="B7" s="120"/>
      <c r="C7" s="112"/>
      <c r="D7" s="23"/>
      <c r="E7" s="4"/>
      <c r="F7" s="5" t="s">
        <v>43</v>
      </c>
      <c r="G7" s="6"/>
      <c r="H7" s="121">
        <v>1</v>
      </c>
      <c r="I7" s="22">
        <v>0.95</v>
      </c>
      <c r="J7" s="22">
        <v>0.98</v>
      </c>
      <c r="K7" s="6"/>
      <c r="L7" s="20">
        <f t="shared" si="0"/>
        <v>0.93099999999999994</v>
      </c>
      <c r="M7" s="71"/>
      <c r="N7" s="115"/>
    </row>
    <row r="8" spans="1:18" ht="36" x14ac:dyDescent="0.2">
      <c r="A8" s="18">
        <v>5</v>
      </c>
      <c r="B8" s="120"/>
      <c r="C8" s="112"/>
      <c r="D8" s="23"/>
      <c r="E8" s="4"/>
      <c r="F8" s="5" t="s">
        <v>43</v>
      </c>
      <c r="G8" s="6"/>
      <c r="H8" s="121">
        <v>1</v>
      </c>
      <c r="I8" s="22">
        <v>1.23</v>
      </c>
      <c r="J8" s="22">
        <v>0.38</v>
      </c>
      <c r="K8" s="6"/>
      <c r="L8" s="20">
        <f t="shared" si="0"/>
        <v>0.46739999999999998</v>
      </c>
      <c r="M8" s="71"/>
      <c r="N8" s="115"/>
    </row>
    <row r="9" spans="1:18" ht="36" x14ac:dyDescent="0.2">
      <c r="A9" s="18">
        <v>6</v>
      </c>
      <c r="B9" s="120"/>
      <c r="C9" s="112"/>
      <c r="D9" s="23"/>
      <c r="E9" s="4"/>
      <c r="F9" s="5" t="s">
        <v>43</v>
      </c>
      <c r="G9" s="6"/>
      <c r="H9" s="121">
        <v>1</v>
      </c>
      <c r="I9" s="22">
        <v>1.23</v>
      </c>
      <c r="J9" s="22">
        <v>0.95</v>
      </c>
      <c r="K9" s="6"/>
      <c r="L9" s="20">
        <f t="shared" si="0"/>
        <v>1.1684999999999999</v>
      </c>
      <c r="M9" s="71"/>
      <c r="N9" s="115"/>
    </row>
    <row r="10" spans="1:18" ht="36" x14ac:dyDescent="0.2">
      <c r="A10" s="18">
        <v>7</v>
      </c>
      <c r="B10" s="120"/>
      <c r="C10" s="112"/>
      <c r="D10" s="23"/>
      <c r="E10" s="4"/>
      <c r="F10" s="5" t="s">
        <v>43</v>
      </c>
      <c r="G10" s="6"/>
      <c r="H10" s="121">
        <v>2</v>
      </c>
      <c r="I10" s="22">
        <v>0.53</v>
      </c>
      <c r="J10" s="22">
        <v>1.8</v>
      </c>
      <c r="K10" s="6"/>
      <c r="L10" s="20">
        <f t="shared" si="0"/>
        <v>1.9080000000000001</v>
      </c>
      <c r="M10" s="71"/>
      <c r="N10" s="115"/>
    </row>
    <row r="11" spans="1:18" ht="36" x14ac:dyDescent="0.2">
      <c r="A11" s="18">
        <v>8</v>
      </c>
      <c r="B11" s="120"/>
      <c r="C11" s="112"/>
      <c r="D11" s="23"/>
      <c r="E11" s="4"/>
      <c r="F11" s="5" t="s">
        <v>43</v>
      </c>
      <c r="G11" s="6"/>
      <c r="H11" s="121">
        <v>1</v>
      </c>
      <c r="I11" s="22">
        <v>0.54</v>
      </c>
      <c r="J11" s="22">
        <v>1.84</v>
      </c>
      <c r="K11" s="6"/>
      <c r="L11" s="20">
        <f t="shared" si="0"/>
        <v>0.99360000000000015</v>
      </c>
      <c r="M11" s="71"/>
      <c r="N11" s="115"/>
    </row>
    <row r="12" spans="1:18" ht="36" x14ac:dyDescent="0.2">
      <c r="A12" s="18">
        <v>9</v>
      </c>
      <c r="B12" s="120"/>
      <c r="C12" s="112"/>
      <c r="D12" s="23"/>
      <c r="E12" s="4"/>
      <c r="F12" s="5" t="s">
        <v>43</v>
      </c>
      <c r="G12" s="6"/>
      <c r="H12" s="121">
        <v>1</v>
      </c>
      <c r="I12" s="22">
        <v>1.25</v>
      </c>
      <c r="J12" s="22">
        <v>1.55</v>
      </c>
      <c r="K12" s="6"/>
      <c r="L12" s="20">
        <f t="shared" si="0"/>
        <v>1.9375</v>
      </c>
      <c r="M12" s="71"/>
      <c r="N12" s="115"/>
    </row>
    <row r="13" spans="1:18" ht="36" x14ac:dyDescent="0.2">
      <c r="A13" s="18">
        <v>10</v>
      </c>
      <c r="B13" s="120"/>
      <c r="C13" s="112"/>
      <c r="D13" s="23"/>
      <c r="E13" s="4"/>
      <c r="F13" s="5" t="s">
        <v>43</v>
      </c>
      <c r="G13" s="6"/>
      <c r="H13" s="121">
        <v>1</v>
      </c>
      <c r="I13" s="22">
        <v>0.51</v>
      </c>
      <c r="J13" s="22">
        <v>1.58</v>
      </c>
      <c r="K13" s="6"/>
      <c r="L13" s="20">
        <f t="shared" si="0"/>
        <v>0.80580000000000007</v>
      </c>
      <c r="M13" s="71"/>
      <c r="N13" s="115"/>
    </row>
    <row r="14" spans="1:18" ht="37.5" x14ac:dyDescent="0.2">
      <c r="A14" s="18">
        <v>11</v>
      </c>
      <c r="B14" s="120"/>
      <c r="C14" s="112"/>
      <c r="D14" s="23"/>
      <c r="E14" s="4"/>
      <c r="F14" s="5" t="s">
        <v>45</v>
      </c>
      <c r="G14" s="6"/>
      <c r="H14" s="121">
        <v>1</v>
      </c>
      <c r="I14" s="22">
        <v>0.85</v>
      </c>
      <c r="J14" s="22">
        <v>1.75</v>
      </c>
      <c r="K14" s="6"/>
      <c r="L14" s="20">
        <f t="shared" si="0"/>
        <v>1.4875</v>
      </c>
      <c r="M14" s="71"/>
      <c r="N14" s="115"/>
    </row>
    <row r="15" spans="1:18" ht="36" x14ac:dyDescent="0.2">
      <c r="A15" s="18">
        <v>12</v>
      </c>
      <c r="B15" s="120"/>
      <c r="C15" s="112"/>
      <c r="D15" s="23"/>
      <c r="E15" s="4"/>
      <c r="F15" s="5" t="s">
        <v>43</v>
      </c>
      <c r="G15" s="6"/>
      <c r="H15" s="121">
        <v>1</v>
      </c>
      <c r="I15" s="22">
        <v>0.4</v>
      </c>
      <c r="J15" s="22">
        <v>0.5</v>
      </c>
      <c r="K15" s="6"/>
      <c r="L15" s="20">
        <f t="shared" si="0"/>
        <v>0.2</v>
      </c>
      <c r="M15" s="71"/>
      <c r="N15" s="115"/>
    </row>
    <row r="16" spans="1:18" ht="36" x14ac:dyDescent="0.2">
      <c r="A16" s="18">
        <v>13</v>
      </c>
      <c r="B16" s="120"/>
      <c r="C16" s="112"/>
      <c r="D16" s="23"/>
      <c r="E16" s="4"/>
      <c r="F16" s="5" t="s">
        <v>43</v>
      </c>
      <c r="G16" s="6"/>
      <c r="H16" s="121">
        <v>1</v>
      </c>
      <c r="I16" s="22">
        <v>1.25</v>
      </c>
      <c r="J16" s="22">
        <v>1.55</v>
      </c>
      <c r="K16" s="6"/>
      <c r="L16" s="20">
        <f t="shared" si="0"/>
        <v>1.9375</v>
      </c>
      <c r="M16" s="71"/>
      <c r="N16" s="115"/>
    </row>
    <row r="17" spans="1:18" ht="37.5" x14ac:dyDescent="0.2">
      <c r="A17" s="18">
        <v>14</v>
      </c>
      <c r="B17" s="120"/>
      <c r="C17" s="112"/>
      <c r="D17" s="23"/>
      <c r="E17" s="4"/>
      <c r="F17" s="5" t="s">
        <v>46</v>
      </c>
      <c r="G17" s="6"/>
      <c r="H17" s="121">
        <v>1</v>
      </c>
      <c r="I17" s="22">
        <v>0.99</v>
      </c>
      <c r="J17" s="22">
        <v>1.72</v>
      </c>
      <c r="K17" s="6"/>
      <c r="L17" s="20">
        <f t="shared" si="0"/>
        <v>1.7027999999999999</v>
      </c>
      <c r="M17" s="71"/>
      <c r="N17" s="115"/>
    </row>
    <row r="18" spans="1:18" ht="37.5" x14ac:dyDescent="0.2">
      <c r="A18" s="18">
        <v>15</v>
      </c>
      <c r="B18" s="120"/>
      <c r="C18" s="112"/>
      <c r="D18" s="23"/>
      <c r="E18" s="4"/>
      <c r="F18" s="5" t="s">
        <v>45</v>
      </c>
      <c r="G18" s="6"/>
      <c r="H18" s="121">
        <v>1</v>
      </c>
      <c r="I18" s="22">
        <v>1.04</v>
      </c>
      <c r="J18" s="22">
        <v>1.75</v>
      </c>
      <c r="K18" s="6"/>
      <c r="L18" s="20">
        <f t="shared" si="0"/>
        <v>1.82</v>
      </c>
      <c r="M18" s="71"/>
      <c r="N18" s="115"/>
    </row>
    <row r="19" spans="1:18" ht="36" x14ac:dyDescent="0.2">
      <c r="A19" s="18">
        <v>16</v>
      </c>
      <c r="B19" s="120"/>
      <c r="C19" s="112"/>
      <c r="D19" s="23"/>
      <c r="E19" s="4"/>
      <c r="F19" s="5" t="s">
        <v>47</v>
      </c>
      <c r="G19" s="6"/>
      <c r="H19" s="121">
        <v>1</v>
      </c>
      <c r="I19" s="22">
        <v>1.25</v>
      </c>
      <c r="J19" s="22">
        <v>1.55</v>
      </c>
      <c r="K19" s="6"/>
      <c r="L19" s="20">
        <f t="shared" si="0"/>
        <v>1.9375</v>
      </c>
      <c r="M19" s="71"/>
      <c r="N19" s="115"/>
    </row>
    <row r="20" spans="1:18" ht="37.5" x14ac:dyDescent="0.2">
      <c r="A20" s="18">
        <v>17</v>
      </c>
      <c r="B20" s="120"/>
      <c r="C20" s="112"/>
      <c r="D20" s="23"/>
      <c r="E20" s="4"/>
      <c r="F20" s="5" t="s">
        <v>45</v>
      </c>
      <c r="G20" s="6"/>
      <c r="H20" s="121">
        <v>1</v>
      </c>
      <c r="I20" s="22">
        <v>1.25</v>
      </c>
      <c r="J20" s="22">
        <v>0.34</v>
      </c>
      <c r="K20" s="6"/>
      <c r="L20" s="20">
        <f t="shared" si="0"/>
        <v>0.42500000000000004</v>
      </c>
      <c r="M20" s="71"/>
      <c r="N20" s="115"/>
    </row>
    <row r="21" spans="1:18" ht="37.5" x14ac:dyDescent="0.2">
      <c r="A21" s="18">
        <v>18</v>
      </c>
      <c r="B21" s="120"/>
      <c r="C21" s="112"/>
      <c r="D21" s="23"/>
      <c r="E21" s="4"/>
      <c r="F21" s="5" t="s">
        <v>45</v>
      </c>
      <c r="G21" s="6"/>
      <c r="H21" s="121">
        <v>1</v>
      </c>
      <c r="I21" s="22">
        <v>0.85</v>
      </c>
      <c r="J21" s="22">
        <v>0.34</v>
      </c>
      <c r="K21" s="6"/>
      <c r="L21" s="20">
        <f t="shared" si="0"/>
        <v>0.28900000000000003</v>
      </c>
      <c r="M21" s="71"/>
      <c r="N21" s="115"/>
    </row>
    <row r="22" spans="1:18" ht="37.5" x14ac:dyDescent="0.2">
      <c r="A22" s="18">
        <v>19</v>
      </c>
      <c r="B22" s="120"/>
      <c r="C22" s="112"/>
      <c r="D22" s="23"/>
      <c r="E22" s="4"/>
      <c r="F22" s="5" t="s">
        <v>45</v>
      </c>
      <c r="G22" s="6"/>
      <c r="H22" s="121">
        <v>1</v>
      </c>
      <c r="I22" s="22">
        <v>1.45</v>
      </c>
      <c r="J22" s="22">
        <v>0.34</v>
      </c>
      <c r="K22" s="6"/>
      <c r="L22" s="20">
        <f t="shared" si="0"/>
        <v>0.49299999999999999</v>
      </c>
      <c r="M22" s="71"/>
      <c r="N22" s="115"/>
    </row>
    <row r="23" spans="1:18" ht="37.5" x14ac:dyDescent="0.2">
      <c r="A23" s="18">
        <v>20</v>
      </c>
      <c r="B23" s="120"/>
      <c r="C23" s="112"/>
      <c r="D23" s="23"/>
      <c r="E23" s="4"/>
      <c r="F23" s="5" t="s">
        <v>45</v>
      </c>
      <c r="G23" s="6"/>
      <c r="H23" s="121">
        <v>1</v>
      </c>
      <c r="I23" s="22">
        <v>0.99</v>
      </c>
      <c r="J23" s="22">
        <v>0.34</v>
      </c>
      <c r="K23" s="6"/>
      <c r="L23" s="20">
        <f t="shared" si="0"/>
        <v>0.33660000000000001</v>
      </c>
      <c r="M23" s="71"/>
      <c r="N23" s="115"/>
    </row>
    <row r="24" spans="1:18" ht="37.5" x14ac:dyDescent="0.2">
      <c r="A24" s="18">
        <v>21</v>
      </c>
      <c r="B24" s="120"/>
      <c r="C24" s="112"/>
      <c r="D24" s="23"/>
      <c r="E24" s="4"/>
      <c r="F24" s="5" t="s">
        <v>46</v>
      </c>
      <c r="G24" s="6"/>
      <c r="H24" s="121">
        <v>1</v>
      </c>
      <c r="I24" s="22">
        <v>1.05</v>
      </c>
      <c r="J24" s="22">
        <v>0.34</v>
      </c>
      <c r="K24" s="6"/>
      <c r="L24" s="20">
        <f t="shared" si="0"/>
        <v>0.35700000000000004</v>
      </c>
      <c r="M24" s="71"/>
      <c r="N24" s="115"/>
    </row>
    <row r="25" spans="1:18" ht="37.5" x14ac:dyDescent="0.2">
      <c r="A25" s="18">
        <v>22</v>
      </c>
      <c r="B25" s="120"/>
      <c r="C25" s="112"/>
      <c r="D25" s="23"/>
      <c r="E25" s="4"/>
      <c r="F25" s="5" t="s">
        <v>46</v>
      </c>
      <c r="G25" s="6"/>
      <c r="H25" s="121">
        <v>1</v>
      </c>
      <c r="I25" s="22">
        <v>1.44</v>
      </c>
      <c r="J25" s="22">
        <v>0.34</v>
      </c>
      <c r="K25" s="6"/>
      <c r="L25" s="20">
        <f t="shared" si="0"/>
        <v>0.48960000000000004</v>
      </c>
      <c r="M25" s="71"/>
      <c r="N25" s="115"/>
    </row>
    <row r="26" spans="1:18" ht="36" x14ac:dyDescent="0.2">
      <c r="A26" s="18">
        <v>23</v>
      </c>
      <c r="B26" s="120"/>
      <c r="C26" s="112"/>
      <c r="D26" s="23"/>
      <c r="E26" s="4"/>
      <c r="F26" s="5" t="s">
        <v>43</v>
      </c>
      <c r="G26" s="6"/>
      <c r="H26" s="121">
        <v>6</v>
      </c>
      <c r="I26" s="22">
        <v>1.54</v>
      </c>
      <c r="J26" s="22">
        <v>1.05</v>
      </c>
      <c r="K26" s="6"/>
      <c r="L26" s="20">
        <f t="shared" si="0"/>
        <v>9.7020000000000017</v>
      </c>
      <c r="M26" s="71"/>
      <c r="N26" s="115"/>
    </row>
    <row r="27" spans="1:18" ht="36" x14ac:dyDescent="0.25">
      <c r="A27" s="18">
        <v>24</v>
      </c>
      <c r="B27" s="120"/>
      <c r="C27" s="112"/>
      <c r="D27" s="23"/>
      <c r="E27" s="4"/>
      <c r="F27" s="5" t="s">
        <v>43</v>
      </c>
      <c r="G27" s="6"/>
      <c r="H27" s="122">
        <v>6</v>
      </c>
      <c r="I27" s="22">
        <v>1.54</v>
      </c>
      <c r="J27" s="22">
        <v>0.44</v>
      </c>
      <c r="K27" s="6"/>
      <c r="L27" s="20">
        <f t="shared" si="0"/>
        <v>4.0655999999999999</v>
      </c>
      <c r="M27" s="71"/>
      <c r="N27" s="115"/>
    </row>
    <row r="28" spans="1:18" ht="36" x14ac:dyDescent="0.25">
      <c r="A28" s="18">
        <v>25</v>
      </c>
      <c r="B28" s="76"/>
      <c r="C28" s="4"/>
      <c r="D28" s="2"/>
      <c r="E28" s="4"/>
      <c r="F28" s="5" t="s">
        <v>43</v>
      </c>
      <c r="G28" s="6"/>
      <c r="H28" s="122">
        <v>2</v>
      </c>
      <c r="I28" s="22">
        <v>1.24</v>
      </c>
      <c r="J28" s="22">
        <v>0.38</v>
      </c>
      <c r="K28" s="6"/>
      <c r="L28" s="20">
        <f t="shared" ref="L28:L29" si="1">I28*J28*H28</f>
        <v>0.94240000000000002</v>
      </c>
      <c r="M28" s="71"/>
      <c r="N28" s="115"/>
    </row>
    <row r="29" spans="1:18" ht="36.75" thickBot="1" x14ac:dyDescent="0.3">
      <c r="A29" s="18">
        <v>26</v>
      </c>
      <c r="B29" s="76"/>
      <c r="C29" s="4"/>
      <c r="D29" s="2"/>
      <c r="E29" s="4"/>
      <c r="F29" s="5" t="s">
        <v>43</v>
      </c>
      <c r="G29" s="6"/>
      <c r="H29" s="126">
        <v>2</v>
      </c>
      <c r="I29" s="22">
        <v>1.24</v>
      </c>
      <c r="J29" s="22">
        <v>1.01</v>
      </c>
      <c r="K29" s="6"/>
      <c r="L29" s="20">
        <f t="shared" si="1"/>
        <v>2.5047999999999999</v>
      </c>
      <c r="M29" s="71"/>
      <c r="N29" s="115"/>
    </row>
    <row r="30" spans="1:18" s="35" customFormat="1" ht="18" customHeight="1" x14ac:dyDescent="0.2">
      <c r="A30" s="18">
        <v>27</v>
      </c>
      <c r="B30" s="28" t="s">
        <v>8</v>
      </c>
      <c r="C30" s="29"/>
      <c r="D30" s="30"/>
      <c r="E30" s="31"/>
      <c r="F30" s="32"/>
      <c r="G30" s="73">
        <f>SUM(G4:G29)</f>
        <v>0</v>
      </c>
      <c r="H30" s="74">
        <f>SUM(H4:H29)</f>
        <v>39</v>
      </c>
      <c r="I30" s="33"/>
      <c r="J30" s="33"/>
      <c r="K30" s="81">
        <f>SUM(K4:K29)</f>
        <v>0</v>
      </c>
      <c r="L30" s="81">
        <f>SUM(L4:L29)</f>
        <v>37.783700000000003</v>
      </c>
      <c r="M30" s="34" t="s">
        <v>9</v>
      </c>
      <c r="N30" s="115"/>
    </row>
    <row r="31" spans="1:18" ht="18" customHeight="1" x14ac:dyDescent="0.2">
      <c r="A31" s="18">
        <v>28</v>
      </c>
      <c r="B31" s="138" t="s">
        <v>23</v>
      </c>
      <c r="C31" s="36"/>
      <c r="D31" s="37"/>
      <c r="E31" s="38"/>
      <c r="F31" s="39" t="s">
        <v>6</v>
      </c>
      <c r="G31" s="40"/>
      <c r="H31" s="41"/>
      <c r="I31" s="42" t="s">
        <v>10</v>
      </c>
      <c r="J31" s="43"/>
      <c r="K31" s="44"/>
      <c r="L31" s="45"/>
      <c r="M31" s="46" t="s">
        <v>9</v>
      </c>
      <c r="N31" s="115"/>
      <c r="O31" s="24"/>
    </row>
    <row r="32" spans="1:18" ht="18" customHeight="1" thickBot="1" x14ac:dyDescent="0.25">
      <c r="A32" s="18">
        <v>29</v>
      </c>
      <c r="B32" s="139"/>
      <c r="C32" s="47"/>
      <c r="D32" s="117"/>
      <c r="E32" s="48"/>
      <c r="F32" s="39" t="s">
        <v>7</v>
      </c>
      <c r="G32" s="49"/>
      <c r="H32" s="66">
        <f>SUM(H4:H29)</f>
        <v>39</v>
      </c>
      <c r="I32" s="50" t="s">
        <v>10</v>
      </c>
      <c r="J32" s="51"/>
      <c r="K32" s="52"/>
      <c r="L32" s="66">
        <f>SUM(L4:L29)</f>
        <v>37.783700000000003</v>
      </c>
      <c r="M32" s="53" t="s">
        <v>9</v>
      </c>
      <c r="N32" s="115"/>
      <c r="O32" s="24"/>
      <c r="R32" s="24"/>
    </row>
    <row r="33" spans="1:18" s="59" customFormat="1" ht="19.5" customHeight="1" thickBot="1" x14ac:dyDescent="0.25">
      <c r="A33" s="18">
        <v>30</v>
      </c>
      <c r="B33" s="54" t="s">
        <v>23</v>
      </c>
      <c r="C33" s="54"/>
      <c r="D33" s="55"/>
      <c r="E33" s="56"/>
      <c r="F33" s="56"/>
      <c r="G33" s="152">
        <f>SUM(G31:H32)</f>
        <v>39</v>
      </c>
      <c r="H33" s="153"/>
      <c r="I33" s="57" t="s">
        <v>10</v>
      </c>
      <c r="J33" s="57"/>
      <c r="K33" s="154">
        <f>SUM(K31:L32)</f>
        <v>37.783700000000003</v>
      </c>
      <c r="L33" s="155"/>
      <c r="M33" s="58" t="s">
        <v>9</v>
      </c>
      <c r="N33" s="118"/>
      <c r="O33" s="114"/>
    </row>
    <row r="34" spans="1:18" ht="18" customHeight="1" x14ac:dyDescent="0.2">
      <c r="A34" s="18">
        <v>31</v>
      </c>
      <c r="B34" s="64"/>
      <c r="C34" s="65"/>
      <c r="D34" s="25"/>
      <c r="E34" s="25"/>
      <c r="F34" s="26"/>
      <c r="G34" s="25"/>
      <c r="H34" s="25"/>
      <c r="I34" s="80"/>
      <c r="J34" s="80"/>
      <c r="K34" s="25"/>
      <c r="L34" s="25"/>
      <c r="M34" s="25"/>
      <c r="N34" s="116"/>
      <c r="O34" s="27"/>
    </row>
    <row r="35" spans="1:18" ht="48.75" thickBot="1" x14ac:dyDescent="0.25">
      <c r="A35" s="18">
        <v>32</v>
      </c>
      <c r="B35" s="23" t="s">
        <v>60</v>
      </c>
      <c r="C35" s="23" t="s">
        <v>52</v>
      </c>
      <c r="D35" s="23" t="s">
        <v>53</v>
      </c>
      <c r="E35" s="4"/>
      <c r="F35" s="3" t="s">
        <v>48</v>
      </c>
      <c r="G35" s="21">
        <v>7</v>
      </c>
      <c r="H35" s="72"/>
      <c r="I35" s="121">
        <v>1.5</v>
      </c>
      <c r="J35" s="121">
        <v>2.5</v>
      </c>
      <c r="K35" s="19">
        <f>G35*I35*J35</f>
        <v>26.25</v>
      </c>
      <c r="L35" s="106"/>
      <c r="M35" s="71"/>
      <c r="N35" s="115"/>
    </row>
    <row r="36" spans="1:18" s="35" customFormat="1" ht="18" customHeight="1" x14ac:dyDescent="0.2">
      <c r="A36" s="18">
        <v>33</v>
      </c>
      <c r="B36" s="28" t="s">
        <v>8</v>
      </c>
      <c r="C36" s="29"/>
      <c r="D36" s="30"/>
      <c r="E36" s="31"/>
      <c r="F36" s="32"/>
      <c r="G36" s="83">
        <f>SUM(G35:G35)</f>
        <v>7</v>
      </c>
      <c r="H36" s="81">
        <f>SUM(H35:H35)</f>
        <v>0</v>
      </c>
      <c r="I36" s="33"/>
      <c r="J36" s="33"/>
      <c r="K36" s="81">
        <f>SUM(K35:K35)</f>
        <v>26.25</v>
      </c>
      <c r="L36" s="74">
        <f>SUM(L35:L35)</f>
        <v>0</v>
      </c>
      <c r="M36" s="34" t="s">
        <v>9</v>
      </c>
      <c r="N36" s="115"/>
    </row>
    <row r="37" spans="1:18" ht="18" customHeight="1" x14ac:dyDescent="0.2">
      <c r="A37" s="18">
        <v>34</v>
      </c>
      <c r="B37" s="138" t="s">
        <v>24</v>
      </c>
      <c r="C37" s="36"/>
      <c r="D37" s="37"/>
      <c r="E37" s="38"/>
      <c r="F37" s="39" t="s">
        <v>6</v>
      </c>
      <c r="G37" s="40">
        <f>SUM(G35:G35)</f>
        <v>7</v>
      </c>
      <c r="H37" s="41"/>
      <c r="I37" s="42" t="s">
        <v>10</v>
      </c>
      <c r="J37" s="43"/>
      <c r="K37" s="66">
        <f>SUM(K35:K35)</f>
        <v>26.25</v>
      </c>
      <c r="L37" s="45"/>
      <c r="M37" s="46" t="s">
        <v>9</v>
      </c>
      <c r="N37" s="115"/>
      <c r="O37" s="24"/>
    </row>
    <row r="38" spans="1:18" ht="18" customHeight="1" thickBot="1" x14ac:dyDescent="0.25">
      <c r="A38" s="18">
        <v>35</v>
      </c>
      <c r="B38" s="139"/>
      <c r="C38" s="47"/>
      <c r="D38" s="117"/>
      <c r="E38" s="48"/>
      <c r="F38" s="39" t="s">
        <v>7</v>
      </c>
      <c r="G38" s="49"/>
      <c r="H38" s="66"/>
      <c r="I38" s="50" t="s">
        <v>10</v>
      </c>
      <c r="J38" s="51"/>
      <c r="K38" s="52"/>
      <c r="L38" s="66">
        <f>SUM(L35:L35)</f>
        <v>0</v>
      </c>
      <c r="M38" s="53" t="s">
        <v>9</v>
      </c>
      <c r="N38" s="115"/>
      <c r="O38" s="24"/>
      <c r="R38" s="24"/>
    </row>
    <row r="39" spans="1:18" s="59" customFormat="1" ht="19.5" customHeight="1" thickBot="1" x14ac:dyDescent="0.25">
      <c r="A39" s="18">
        <v>36</v>
      </c>
      <c r="B39" s="54" t="s">
        <v>24</v>
      </c>
      <c r="C39" s="54"/>
      <c r="D39" s="55"/>
      <c r="E39" s="56"/>
      <c r="F39" s="56"/>
      <c r="G39" s="152">
        <f>SUM(G37:H38)</f>
        <v>7</v>
      </c>
      <c r="H39" s="153"/>
      <c r="I39" s="57" t="s">
        <v>10</v>
      </c>
      <c r="J39" s="57"/>
      <c r="K39" s="154">
        <f>SUM(K37:L38)</f>
        <v>26.25</v>
      </c>
      <c r="L39" s="155"/>
      <c r="M39" s="58" t="s">
        <v>9</v>
      </c>
      <c r="N39" s="118"/>
      <c r="O39" s="114"/>
    </row>
    <row r="40" spans="1:18" ht="18" customHeight="1" x14ac:dyDescent="0.2">
      <c r="A40" s="18">
        <v>37</v>
      </c>
      <c r="B40" s="64"/>
      <c r="C40" s="65"/>
      <c r="D40" s="25"/>
      <c r="E40" s="25"/>
      <c r="F40" s="26"/>
      <c r="G40" s="25"/>
      <c r="H40" s="25"/>
      <c r="I40" s="80"/>
      <c r="J40" s="80"/>
      <c r="K40" s="25"/>
      <c r="L40" s="25"/>
      <c r="M40" s="25"/>
      <c r="N40" s="116"/>
      <c r="O40" s="27"/>
    </row>
    <row r="41" spans="1:18" ht="24" x14ac:dyDescent="0.2">
      <c r="A41" s="18">
        <v>38</v>
      </c>
      <c r="B41" s="23" t="s">
        <v>25</v>
      </c>
      <c r="C41" s="23" t="s">
        <v>54</v>
      </c>
      <c r="D41" s="23" t="s">
        <v>27</v>
      </c>
      <c r="E41" s="4"/>
      <c r="F41" s="3" t="s">
        <v>48</v>
      </c>
      <c r="G41" s="21">
        <v>4</v>
      </c>
      <c r="H41" s="6"/>
      <c r="I41" s="121">
        <v>2.5249999999999999</v>
      </c>
      <c r="J41" s="121">
        <v>2.0499999999999998</v>
      </c>
      <c r="K41" s="19">
        <f>G41*I41*J41</f>
        <v>20.704999999999998</v>
      </c>
      <c r="L41" s="6"/>
      <c r="M41" s="71"/>
      <c r="N41" s="115"/>
    </row>
    <row r="42" spans="1:18" ht="24" x14ac:dyDescent="0.2">
      <c r="A42" s="18">
        <v>39</v>
      </c>
      <c r="B42" s="76"/>
      <c r="C42" s="4"/>
      <c r="D42" s="2"/>
      <c r="E42" s="4"/>
      <c r="F42" s="3" t="s">
        <v>48</v>
      </c>
      <c r="G42" s="21">
        <v>2</v>
      </c>
      <c r="H42" s="6"/>
      <c r="I42" s="121">
        <v>1.6</v>
      </c>
      <c r="J42" s="121">
        <v>2.0499999999999998</v>
      </c>
      <c r="K42" s="19">
        <f t="shared" ref="K42:K47" si="2">G42*I42*J42</f>
        <v>6.56</v>
      </c>
      <c r="L42" s="6"/>
      <c r="M42" s="71"/>
      <c r="N42" s="115"/>
    </row>
    <row r="43" spans="1:18" ht="24" x14ac:dyDescent="0.2">
      <c r="A43" s="18">
        <v>40</v>
      </c>
      <c r="B43" s="76"/>
      <c r="C43" s="4"/>
      <c r="D43" s="2"/>
      <c r="E43" s="4"/>
      <c r="F43" s="3" t="s">
        <v>48</v>
      </c>
      <c r="G43" s="21">
        <v>1</v>
      </c>
      <c r="H43" s="6"/>
      <c r="I43" s="121">
        <v>3.7</v>
      </c>
      <c r="J43" s="121">
        <v>2.66</v>
      </c>
      <c r="K43" s="19">
        <f t="shared" si="2"/>
        <v>9.8420000000000005</v>
      </c>
      <c r="L43" s="6"/>
      <c r="M43" s="71"/>
      <c r="N43" s="115"/>
    </row>
    <row r="44" spans="1:18" ht="24" x14ac:dyDescent="0.2">
      <c r="A44" s="18">
        <v>41</v>
      </c>
      <c r="B44" s="76"/>
      <c r="C44" s="4"/>
      <c r="D44" s="2"/>
      <c r="E44" s="4"/>
      <c r="F44" s="3" t="s">
        <v>48</v>
      </c>
      <c r="G44" s="21">
        <v>1</v>
      </c>
      <c r="H44" s="6"/>
      <c r="I44" s="121">
        <v>0.88</v>
      </c>
      <c r="J44" s="121">
        <v>1.04</v>
      </c>
      <c r="K44" s="19">
        <f t="shared" si="2"/>
        <v>0.91520000000000001</v>
      </c>
      <c r="L44" s="6"/>
      <c r="M44" s="71"/>
      <c r="N44" s="115"/>
    </row>
    <row r="45" spans="1:18" ht="24" x14ac:dyDescent="0.2">
      <c r="A45" s="18">
        <v>42</v>
      </c>
      <c r="B45" s="76"/>
      <c r="C45" s="4"/>
      <c r="D45" s="2"/>
      <c r="E45" s="4"/>
      <c r="F45" s="3" t="s">
        <v>48</v>
      </c>
      <c r="G45" s="21">
        <v>1</v>
      </c>
      <c r="H45" s="6"/>
      <c r="I45" s="121">
        <v>0.88</v>
      </c>
      <c r="J45" s="121">
        <v>1.0649999999999999</v>
      </c>
      <c r="K45" s="19">
        <f t="shared" si="2"/>
        <v>0.93719999999999992</v>
      </c>
      <c r="L45" s="6"/>
      <c r="M45" s="71"/>
      <c r="N45" s="115"/>
    </row>
    <row r="46" spans="1:18" ht="24" x14ac:dyDescent="0.2">
      <c r="A46" s="18">
        <v>43</v>
      </c>
      <c r="B46" s="76"/>
      <c r="C46" s="4"/>
      <c r="D46" s="2"/>
      <c r="E46" s="4"/>
      <c r="F46" s="3" t="s">
        <v>48</v>
      </c>
      <c r="G46" s="21">
        <v>1</v>
      </c>
      <c r="H46" s="6"/>
      <c r="I46" s="121">
        <v>2.25</v>
      </c>
      <c r="J46" s="121">
        <v>2.7</v>
      </c>
      <c r="K46" s="19">
        <f t="shared" si="2"/>
        <v>6.0750000000000002</v>
      </c>
      <c r="L46" s="6"/>
      <c r="M46" s="71"/>
      <c r="N46" s="115"/>
    </row>
    <row r="47" spans="1:18" ht="24.75" thickBot="1" x14ac:dyDescent="0.25">
      <c r="A47" s="18">
        <v>44</v>
      </c>
      <c r="B47" s="76"/>
      <c r="C47" s="4"/>
      <c r="D47" s="2"/>
      <c r="E47" s="4"/>
      <c r="F47" s="3" t="s">
        <v>48</v>
      </c>
      <c r="G47" s="21">
        <v>1</v>
      </c>
      <c r="H47" s="6"/>
      <c r="I47" s="121">
        <v>2.5</v>
      </c>
      <c r="J47" s="121">
        <v>2.0550000000000002</v>
      </c>
      <c r="K47" s="19">
        <f t="shared" si="2"/>
        <v>5.1375000000000002</v>
      </c>
      <c r="L47" s="6"/>
      <c r="M47" s="71"/>
      <c r="N47" s="115"/>
    </row>
    <row r="48" spans="1:18" s="35" customFormat="1" ht="18" customHeight="1" x14ac:dyDescent="0.2">
      <c r="A48" s="18">
        <v>45</v>
      </c>
      <c r="B48" s="28" t="s">
        <v>8</v>
      </c>
      <c r="C48" s="29"/>
      <c r="D48" s="30"/>
      <c r="E48" s="31"/>
      <c r="F48" s="32"/>
      <c r="G48" s="135">
        <f>SUM(G41:G47)</f>
        <v>11</v>
      </c>
      <c r="H48" s="77">
        <f>SUM(H41:H47)</f>
        <v>0</v>
      </c>
      <c r="I48" s="33"/>
      <c r="J48" s="107"/>
      <c r="K48" s="133">
        <f>SUM(K41:K47)</f>
        <v>50.171900000000001</v>
      </c>
      <c r="L48" s="134">
        <f>SUM(L41:L47)</f>
        <v>0</v>
      </c>
      <c r="M48" s="34" t="s">
        <v>9</v>
      </c>
      <c r="N48" s="115"/>
      <c r="O48" s="78"/>
    </row>
    <row r="49" spans="1:18" ht="18" customHeight="1" x14ac:dyDescent="0.2">
      <c r="A49" s="18">
        <v>46</v>
      </c>
      <c r="B49" s="138" t="s">
        <v>26</v>
      </c>
      <c r="C49" s="36"/>
      <c r="D49" s="37"/>
      <c r="E49" s="38"/>
      <c r="F49" s="39" t="s">
        <v>6</v>
      </c>
      <c r="G49" s="66">
        <f>SUM(G41:G47)</f>
        <v>11</v>
      </c>
      <c r="H49" s="66">
        <f>SUM(H41:H47)</f>
        <v>0</v>
      </c>
      <c r="I49" s="42" t="s">
        <v>10</v>
      </c>
      <c r="J49" s="43"/>
      <c r="K49" s="66">
        <f>SUM(K41:K47)</f>
        <v>50.171900000000001</v>
      </c>
      <c r="L49" s="66">
        <f>SUM(L41:L47)</f>
        <v>0</v>
      </c>
      <c r="M49" s="46" t="s">
        <v>9</v>
      </c>
      <c r="N49" s="115"/>
      <c r="O49" s="24"/>
    </row>
    <row r="50" spans="1:18" ht="18" customHeight="1" thickBot="1" x14ac:dyDescent="0.25">
      <c r="A50" s="18">
        <v>47</v>
      </c>
      <c r="B50" s="139"/>
      <c r="C50" s="47"/>
      <c r="D50" s="117"/>
      <c r="E50" s="48"/>
      <c r="F50" s="39" t="s">
        <v>7</v>
      </c>
      <c r="G50" s="66"/>
      <c r="H50" s="66"/>
      <c r="I50" s="50" t="s">
        <v>10</v>
      </c>
      <c r="J50" s="51"/>
      <c r="K50" s="75"/>
      <c r="L50" s="75"/>
      <c r="M50" s="53" t="s">
        <v>9</v>
      </c>
      <c r="N50" s="115"/>
      <c r="O50" s="24"/>
      <c r="R50" s="24"/>
    </row>
    <row r="51" spans="1:18" s="59" customFormat="1" ht="19.5" customHeight="1" thickBot="1" x14ac:dyDescent="0.25">
      <c r="A51" s="18">
        <v>48</v>
      </c>
      <c r="B51" s="54" t="s">
        <v>26</v>
      </c>
      <c r="C51" s="54"/>
      <c r="D51" s="55"/>
      <c r="E51" s="56"/>
      <c r="F51" s="56"/>
      <c r="G51" s="140">
        <f>SUM(G49:H50)</f>
        <v>11</v>
      </c>
      <c r="H51" s="141"/>
      <c r="I51" s="57" t="s">
        <v>10</v>
      </c>
      <c r="J51" s="57"/>
      <c r="K51" s="144">
        <f>SUM(K49:L50)</f>
        <v>50.171900000000001</v>
      </c>
      <c r="L51" s="145"/>
      <c r="M51" s="58" t="s">
        <v>9</v>
      </c>
      <c r="N51" s="118"/>
      <c r="O51" s="114"/>
    </row>
    <row r="52" spans="1:18" ht="18" customHeight="1" x14ac:dyDescent="0.2">
      <c r="A52" s="18">
        <v>49</v>
      </c>
      <c r="B52" s="64"/>
      <c r="C52" s="65"/>
      <c r="D52" s="25"/>
      <c r="E52" s="25"/>
      <c r="F52" s="26"/>
      <c r="G52" s="25"/>
      <c r="H52" s="80"/>
      <c r="I52" s="25"/>
      <c r="J52" s="25"/>
      <c r="K52" s="80"/>
      <c r="L52" s="25"/>
      <c r="M52" s="25"/>
      <c r="N52" s="116"/>
      <c r="O52" s="27"/>
    </row>
    <row r="53" spans="1:18" ht="36" x14ac:dyDescent="0.2">
      <c r="A53" s="18">
        <v>50</v>
      </c>
      <c r="B53" s="23" t="s">
        <v>29</v>
      </c>
      <c r="C53" s="23" t="s">
        <v>57</v>
      </c>
      <c r="D53" s="23" t="s">
        <v>31</v>
      </c>
      <c r="E53" s="4"/>
      <c r="F53" s="5" t="s">
        <v>49</v>
      </c>
      <c r="G53" s="6"/>
      <c r="H53" s="121">
        <v>16</v>
      </c>
      <c r="I53" s="123">
        <v>0.45</v>
      </c>
      <c r="J53" s="123">
        <v>1.3</v>
      </c>
      <c r="K53" s="6"/>
      <c r="L53" s="20">
        <f>H53*J53*I53</f>
        <v>9.3600000000000012</v>
      </c>
      <c r="M53" s="71"/>
      <c r="N53" s="115"/>
    </row>
    <row r="54" spans="1:18" ht="36" x14ac:dyDescent="0.2">
      <c r="A54" s="18">
        <v>51</v>
      </c>
      <c r="B54" s="120"/>
      <c r="C54" s="112"/>
      <c r="D54" s="23"/>
      <c r="E54" s="4"/>
      <c r="F54" s="5" t="s">
        <v>49</v>
      </c>
      <c r="G54" s="6"/>
      <c r="H54" s="121">
        <v>2</v>
      </c>
      <c r="I54" s="121">
        <v>1.1000000000000001</v>
      </c>
      <c r="J54" s="121">
        <v>1.3</v>
      </c>
      <c r="K54" s="6"/>
      <c r="L54" s="20">
        <f t="shared" ref="L54:L58" si="3">H54*J54*I54</f>
        <v>2.8600000000000003</v>
      </c>
      <c r="M54" s="71"/>
      <c r="N54" s="115"/>
    </row>
    <row r="55" spans="1:18" ht="36" x14ac:dyDescent="0.2">
      <c r="A55" s="18">
        <v>52</v>
      </c>
      <c r="B55" s="120"/>
      <c r="C55" s="112"/>
      <c r="D55" s="23"/>
      <c r="E55" s="4"/>
      <c r="F55" s="5" t="s">
        <v>49</v>
      </c>
      <c r="G55" s="6"/>
      <c r="H55" s="121">
        <v>8</v>
      </c>
      <c r="I55" s="121">
        <v>0.55000000000000004</v>
      </c>
      <c r="J55" s="121">
        <v>1.3</v>
      </c>
      <c r="K55" s="6"/>
      <c r="L55" s="20">
        <f t="shared" si="3"/>
        <v>5.7200000000000006</v>
      </c>
      <c r="M55" s="71"/>
      <c r="N55" s="115"/>
    </row>
    <row r="56" spans="1:18" ht="36" x14ac:dyDescent="0.2">
      <c r="A56" s="18">
        <v>53</v>
      </c>
      <c r="B56" s="120"/>
      <c r="C56" s="112"/>
      <c r="D56" s="23"/>
      <c r="E56" s="4"/>
      <c r="F56" s="5" t="s">
        <v>49</v>
      </c>
      <c r="G56" s="6"/>
      <c r="H56" s="121">
        <v>1</v>
      </c>
      <c r="I56" s="121">
        <v>1.2</v>
      </c>
      <c r="J56" s="121">
        <v>1.3</v>
      </c>
      <c r="K56" s="6"/>
      <c r="L56" s="20">
        <f t="shared" si="3"/>
        <v>1.56</v>
      </c>
      <c r="M56" s="71"/>
      <c r="N56" s="115"/>
    </row>
    <row r="57" spans="1:18" ht="36" x14ac:dyDescent="0.2">
      <c r="A57" s="18">
        <v>54</v>
      </c>
      <c r="B57" s="76"/>
      <c r="C57" s="4"/>
      <c r="D57" s="2"/>
      <c r="E57" s="4"/>
      <c r="F57" s="5" t="s">
        <v>49</v>
      </c>
      <c r="G57" s="6"/>
      <c r="H57" s="121">
        <v>6</v>
      </c>
      <c r="I57" s="121">
        <v>0.6</v>
      </c>
      <c r="J57" s="121">
        <v>1.3</v>
      </c>
      <c r="K57" s="6"/>
      <c r="L57" s="20">
        <f t="shared" si="3"/>
        <v>4.6800000000000006</v>
      </c>
      <c r="M57" s="71"/>
      <c r="N57" s="115"/>
    </row>
    <row r="58" spans="1:18" ht="36.75" thickBot="1" x14ac:dyDescent="0.25">
      <c r="A58" s="18">
        <v>55</v>
      </c>
      <c r="B58" s="76"/>
      <c r="C58" s="4"/>
      <c r="D58" s="2"/>
      <c r="E58" s="4"/>
      <c r="F58" s="5" t="s">
        <v>49</v>
      </c>
      <c r="G58" s="6"/>
      <c r="H58" s="121">
        <v>8</v>
      </c>
      <c r="I58" s="121">
        <v>0.65</v>
      </c>
      <c r="J58" s="121">
        <v>1.3</v>
      </c>
      <c r="K58" s="72"/>
      <c r="L58" s="124">
        <f t="shared" si="3"/>
        <v>6.7600000000000007</v>
      </c>
      <c r="M58" s="71"/>
      <c r="N58" s="115"/>
    </row>
    <row r="59" spans="1:18" s="35" customFormat="1" ht="18" customHeight="1" x14ac:dyDescent="0.2">
      <c r="A59" s="18">
        <v>56</v>
      </c>
      <c r="B59" s="28" t="s">
        <v>8</v>
      </c>
      <c r="C59" s="29"/>
      <c r="D59" s="30"/>
      <c r="E59" s="31"/>
      <c r="F59" s="32"/>
      <c r="G59" s="101">
        <f>SUM(G53)</f>
        <v>0</v>
      </c>
      <c r="H59" s="104">
        <f>SUM(H53:H58)</f>
        <v>41</v>
      </c>
      <c r="I59" s="33"/>
      <c r="J59" s="33"/>
      <c r="K59" s="81">
        <f>SUM(K53)</f>
        <v>0</v>
      </c>
      <c r="L59" s="74">
        <f>SUM(L53:L58)</f>
        <v>30.940000000000005</v>
      </c>
      <c r="M59" s="34" t="s">
        <v>9</v>
      </c>
      <c r="N59" s="115"/>
    </row>
    <row r="60" spans="1:18" ht="18" customHeight="1" x14ac:dyDescent="0.2">
      <c r="A60" s="18">
        <v>57</v>
      </c>
      <c r="B60" s="138" t="s">
        <v>30</v>
      </c>
      <c r="C60" s="36"/>
      <c r="D60" s="37"/>
      <c r="E60" s="38"/>
      <c r="F60" s="39" t="s">
        <v>6</v>
      </c>
      <c r="G60" s="40"/>
      <c r="H60" s="102"/>
      <c r="I60" s="42" t="s">
        <v>10</v>
      </c>
      <c r="J60" s="43"/>
      <c r="K60" s="79"/>
      <c r="L60" s="79"/>
      <c r="M60" s="46" t="s">
        <v>9</v>
      </c>
      <c r="N60" s="115"/>
      <c r="O60" s="24"/>
    </row>
    <row r="61" spans="1:18" ht="18" customHeight="1" thickBot="1" x14ac:dyDescent="0.25">
      <c r="A61" s="18">
        <v>58</v>
      </c>
      <c r="B61" s="139"/>
      <c r="C61" s="47"/>
      <c r="D61" s="117"/>
      <c r="E61" s="48"/>
      <c r="F61" s="39" t="s">
        <v>7</v>
      </c>
      <c r="G61" s="40">
        <f>SUM(G53:G58)</f>
        <v>0</v>
      </c>
      <c r="H61" s="40">
        <f>SUM(H53:H58)</f>
        <v>41</v>
      </c>
      <c r="I61" s="50" t="s">
        <v>10</v>
      </c>
      <c r="J61" s="51"/>
      <c r="K61" s="136">
        <f t="shared" ref="K61:L61" si="4">SUM(K53:K58)</f>
        <v>0</v>
      </c>
      <c r="L61" s="136">
        <f t="shared" si="4"/>
        <v>30.940000000000005</v>
      </c>
      <c r="M61" s="53" t="s">
        <v>9</v>
      </c>
      <c r="N61" s="115"/>
      <c r="O61" s="24"/>
      <c r="R61" s="24"/>
    </row>
    <row r="62" spans="1:18" s="59" customFormat="1" ht="19.5" customHeight="1" thickBot="1" x14ac:dyDescent="0.25">
      <c r="A62" s="18">
        <v>59</v>
      </c>
      <c r="B62" s="54" t="s">
        <v>30</v>
      </c>
      <c r="C62" s="54"/>
      <c r="D62" s="55"/>
      <c r="E62" s="56"/>
      <c r="F62" s="56"/>
      <c r="G62" s="140">
        <f>SUM(G60:H61)</f>
        <v>41</v>
      </c>
      <c r="H62" s="141"/>
      <c r="I62" s="57" t="s">
        <v>10</v>
      </c>
      <c r="J62" s="57"/>
      <c r="K62" s="142">
        <f>SUM(K60:L61)</f>
        <v>30.940000000000005</v>
      </c>
      <c r="L62" s="143"/>
      <c r="M62" s="58" t="s">
        <v>9</v>
      </c>
      <c r="N62" s="118"/>
      <c r="O62" s="114"/>
    </row>
    <row r="63" spans="1:18" ht="18" customHeight="1" x14ac:dyDescent="0.2">
      <c r="A63" s="18">
        <v>60</v>
      </c>
      <c r="B63" s="64"/>
      <c r="C63" s="65"/>
      <c r="D63" s="25"/>
      <c r="E63" s="25"/>
      <c r="F63" s="26"/>
      <c r="G63" s="25"/>
      <c r="H63" s="25"/>
      <c r="I63" s="80"/>
      <c r="J63" s="80"/>
      <c r="K63" s="80"/>
      <c r="L63" s="25"/>
      <c r="M63" s="25"/>
      <c r="N63" s="116"/>
      <c r="O63" s="27"/>
    </row>
    <row r="64" spans="1:18" ht="24" x14ac:dyDescent="0.2">
      <c r="A64" s="18">
        <v>61</v>
      </c>
      <c r="B64" s="23" t="s">
        <v>32</v>
      </c>
      <c r="C64" s="23" t="s">
        <v>55</v>
      </c>
      <c r="D64" s="23" t="s">
        <v>34</v>
      </c>
      <c r="E64" s="4"/>
      <c r="F64" s="3" t="s">
        <v>48</v>
      </c>
      <c r="G64" s="21">
        <v>1</v>
      </c>
      <c r="H64" s="6"/>
      <c r="I64" s="121">
        <v>3.17</v>
      </c>
      <c r="J64" s="121">
        <v>2.5</v>
      </c>
      <c r="K64" s="19">
        <f>G64*I64*J64</f>
        <v>7.9249999999999998</v>
      </c>
      <c r="L64" s="6"/>
      <c r="M64" s="71"/>
      <c r="N64" s="115"/>
    </row>
    <row r="65" spans="1:18" ht="24.75" thickBot="1" x14ac:dyDescent="0.25">
      <c r="A65" s="18">
        <v>62</v>
      </c>
      <c r="B65" s="120"/>
      <c r="C65" s="112"/>
      <c r="D65" s="23"/>
      <c r="E65" s="4"/>
      <c r="F65" s="3" t="s">
        <v>48</v>
      </c>
      <c r="G65" s="21">
        <v>1</v>
      </c>
      <c r="H65" s="6"/>
      <c r="I65" s="121">
        <v>1.26</v>
      </c>
      <c r="J65" s="121">
        <v>2.5</v>
      </c>
      <c r="K65" s="19">
        <f>G65*I65*J65</f>
        <v>3.15</v>
      </c>
      <c r="L65" s="6"/>
      <c r="M65" s="71"/>
      <c r="N65" s="115"/>
    </row>
    <row r="66" spans="1:18" s="35" customFormat="1" ht="18" customHeight="1" x14ac:dyDescent="0.2">
      <c r="A66" s="18">
        <v>63</v>
      </c>
      <c r="B66" s="28" t="s">
        <v>8</v>
      </c>
      <c r="C66" s="29"/>
      <c r="D66" s="30"/>
      <c r="E66" s="31"/>
      <c r="F66" s="32"/>
      <c r="G66" s="105">
        <f>SUM(G64)</f>
        <v>1</v>
      </c>
      <c r="H66" s="105">
        <f>SUM(H64:H65)</f>
        <v>0</v>
      </c>
      <c r="I66" s="33"/>
      <c r="J66" s="33"/>
      <c r="K66" s="104">
        <f>SUM(K64:K65)</f>
        <v>11.074999999999999</v>
      </c>
      <c r="L66" s="104">
        <f>SUM(L64)</f>
        <v>0</v>
      </c>
      <c r="M66" s="34" t="s">
        <v>9</v>
      </c>
      <c r="N66" s="115"/>
    </row>
    <row r="67" spans="1:18" ht="18" customHeight="1" x14ac:dyDescent="0.2">
      <c r="A67" s="18">
        <v>64</v>
      </c>
      <c r="B67" s="138" t="s">
        <v>33</v>
      </c>
      <c r="C67" s="36"/>
      <c r="D67" s="37"/>
      <c r="E67" s="38"/>
      <c r="F67" s="39" t="s">
        <v>6</v>
      </c>
      <c r="G67" s="40">
        <f>SUM(G64)</f>
        <v>1</v>
      </c>
      <c r="H67" s="102"/>
      <c r="I67" s="42" t="s">
        <v>10</v>
      </c>
      <c r="J67" s="43"/>
      <c r="K67" s="136">
        <f>SUM(K64:K65)</f>
        <v>11.074999999999999</v>
      </c>
      <c r="L67" s="45"/>
      <c r="M67" s="46" t="s">
        <v>9</v>
      </c>
      <c r="N67" s="115"/>
      <c r="O67" s="24"/>
    </row>
    <row r="68" spans="1:18" ht="18" customHeight="1" thickBot="1" x14ac:dyDescent="0.25">
      <c r="A68" s="18">
        <v>65</v>
      </c>
      <c r="B68" s="139"/>
      <c r="C68" s="47"/>
      <c r="D68" s="117"/>
      <c r="E68" s="48"/>
      <c r="F68" s="39" t="s">
        <v>7</v>
      </c>
      <c r="G68" s="103"/>
      <c r="H68" s="66"/>
      <c r="I68" s="50" t="s">
        <v>10</v>
      </c>
      <c r="J68" s="51"/>
      <c r="K68" s="82"/>
      <c r="L68" s="75"/>
      <c r="M68" s="53" t="s">
        <v>9</v>
      </c>
      <c r="N68" s="115"/>
      <c r="O68" s="24"/>
      <c r="R68" s="24"/>
    </row>
    <row r="69" spans="1:18" s="59" customFormat="1" ht="19.5" customHeight="1" thickBot="1" x14ac:dyDescent="0.25">
      <c r="A69" s="18">
        <v>66</v>
      </c>
      <c r="B69" s="54" t="s">
        <v>33</v>
      </c>
      <c r="C69" s="54"/>
      <c r="D69" s="55"/>
      <c r="E69" s="56"/>
      <c r="F69" s="56"/>
      <c r="G69" s="140">
        <f>SUM(G67:H68)</f>
        <v>1</v>
      </c>
      <c r="H69" s="141"/>
      <c r="I69" s="57" t="s">
        <v>10</v>
      </c>
      <c r="J69" s="57"/>
      <c r="K69" s="142">
        <f>SUM(K67:L68)</f>
        <v>11.074999999999999</v>
      </c>
      <c r="L69" s="143"/>
      <c r="M69" s="58" t="s">
        <v>9</v>
      </c>
      <c r="N69" s="118"/>
      <c r="O69" s="114"/>
    </row>
    <row r="70" spans="1:18" ht="18" customHeight="1" x14ac:dyDescent="0.2">
      <c r="A70" s="18">
        <v>67</v>
      </c>
      <c r="B70" s="64"/>
      <c r="C70" s="65"/>
      <c r="D70" s="25"/>
      <c r="E70" s="25"/>
      <c r="F70" s="26"/>
      <c r="G70" s="25"/>
      <c r="H70" s="25"/>
      <c r="I70" s="25"/>
      <c r="J70" s="25"/>
      <c r="K70" s="80"/>
      <c r="L70" s="25"/>
      <c r="M70" s="25"/>
      <c r="N70" s="116"/>
      <c r="O70" s="27"/>
    </row>
    <row r="71" spans="1:18" ht="24" x14ac:dyDescent="0.2">
      <c r="A71" s="18">
        <v>68</v>
      </c>
      <c r="B71" s="23" t="s">
        <v>35</v>
      </c>
      <c r="C71" s="23" t="s">
        <v>56</v>
      </c>
      <c r="D71" s="23" t="s">
        <v>37</v>
      </c>
      <c r="E71" s="4"/>
      <c r="F71" s="5" t="s">
        <v>50</v>
      </c>
      <c r="G71" s="6"/>
      <c r="H71" s="127">
        <v>38</v>
      </c>
      <c r="I71" s="130">
        <f>48.7/100</f>
        <v>0.48700000000000004</v>
      </c>
      <c r="J71" s="130">
        <f>49/100</f>
        <v>0.49</v>
      </c>
      <c r="K71" s="6"/>
      <c r="L71" s="20">
        <f t="shared" ref="L71:L75" si="5">H71*J71*I71</f>
        <v>9.0679400000000019</v>
      </c>
      <c r="M71" s="71"/>
      <c r="N71" s="115"/>
    </row>
    <row r="72" spans="1:18" ht="24" x14ac:dyDescent="0.2">
      <c r="A72" s="18">
        <v>69</v>
      </c>
      <c r="B72" s="120"/>
      <c r="C72" s="112"/>
      <c r="D72" s="23"/>
      <c r="E72" s="4"/>
      <c r="F72" s="5" t="s">
        <v>50</v>
      </c>
      <c r="G72" s="6"/>
      <c r="H72" s="127">
        <v>19</v>
      </c>
      <c r="I72" s="127">
        <f>107/100</f>
        <v>1.07</v>
      </c>
      <c r="J72" s="127">
        <f>49/100</f>
        <v>0.49</v>
      </c>
      <c r="K72" s="6"/>
      <c r="L72" s="20">
        <f t="shared" si="5"/>
        <v>9.9617000000000004</v>
      </c>
      <c r="M72" s="71"/>
      <c r="N72" s="115"/>
    </row>
    <row r="73" spans="1:18" ht="24" x14ac:dyDescent="0.2">
      <c r="A73" s="18">
        <v>70</v>
      </c>
      <c r="B73" s="120"/>
      <c r="C73" s="112"/>
      <c r="D73" s="23"/>
      <c r="E73" s="4"/>
      <c r="F73" s="5" t="s">
        <v>50</v>
      </c>
      <c r="G73" s="6"/>
      <c r="H73" s="127">
        <v>19</v>
      </c>
      <c r="I73" s="127">
        <f>95.5/100</f>
        <v>0.95499999999999996</v>
      </c>
      <c r="J73" s="127">
        <f>92/100</f>
        <v>0.92</v>
      </c>
      <c r="K73" s="6"/>
      <c r="L73" s="20">
        <f t="shared" si="5"/>
        <v>16.6934</v>
      </c>
      <c r="M73" s="71"/>
      <c r="N73" s="115"/>
    </row>
    <row r="74" spans="1:18" ht="24" x14ac:dyDescent="0.2">
      <c r="A74" s="18">
        <v>71</v>
      </c>
      <c r="B74" s="120"/>
      <c r="C74" s="112"/>
      <c r="D74" s="23"/>
      <c r="E74" s="4"/>
      <c r="F74" s="5" t="s">
        <v>50</v>
      </c>
      <c r="G74" s="6"/>
      <c r="H74" s="127">
        <v>38</v>
      </c>
      <c r="I74" s="127">
        <f>48.7/100</f>
        <v>0.48700000000000004</v>
      </c>
      <c r="J74" s="127">
        <f>103.5/100</f>
        <v>1.0349999999999999</v>
      </c>
      <c r="K74" s="6"/>
      <c r="L74" s="20">
        <f t="shared" si="5"/>
        <v>19.15371</v>
      </c>
      <c r="M74" s="71"/>
      <c r="N74" s="115"/>
    </row>
    <row r="75" spans="1:18" ht="24" x14ac:dyDescent="0.2">
      <c r="A75" s="18">
        <v>72</v>
      </c>
      <c r="B75" s="76"/>
      <c r="C75" s="4"/>
      <c r="D75" s="2"/>
      <c r="E75" s="4"/>
      <c r="F75" s="5" t="s">
        <v>50</v>
      </c>
      <c r="G75" s="6"/>
      <c r="H75" s="127">
        <v>11</v>
      </c>
      <c r="I75" s="127">
        <f>103.5/100</f>
        <v>1.0349999999999999</v>
      </c>
      <c r="J75" s="127">
        <f>49/100</f>
        <v>0.49</v>
      </c>
      <c r="K75" s="6"/>
      <c r="L75" s="20">
        <f t="shared" si="5"/>
        <v>5.5786499999999997</v>
      </c>
      <c r="M75" s="71"/>
      <c r="N75" s="115"/>
    </row>
    <row r="76" spans="1:18" ht="24" x14ac:dyDescent="0.2">
      <c r="A76" s="18">
        <v>73</v>
      </c>
      <c r="B76" s="120"/>
      <c r="C76" s="112"/>
      <c r="D76" s="23"/>
      <c r="E76" s="4"/>
      <c r="F76" s="5" t="s">
        <v>50</v>
      </c>
      <c r="G76" s="6"/>
      <c r="H76" s="127">
        <v>11</v>
      </c>
      <c r="I76" s="127">
        <f>91.5/100</f>
        <v>0.91500000000000004</v>
      </c>
      <c r="J76" s="127">
        <f>92/100</f>
        <v>0.92</v>
      </c>
      <c r="K76" s="6"/>
      <c r="L76" s="20">
        <f t="shared" ref="L76:L79" si="6">H76*J76*I76</f>
        <v>9.259800000000002</v>
      </c>
      <c r="M76" s="71"/>
      <c r="N76" s="115"/>
    </row>
    <row r="77" spans="1:18" ht="24" x14ac:dyDescent="0.2">
      <c r="A77" s="18">
        <v>74</v>
      </c>
      <c r="B77" s="120"/>
      <c r="C77" s="112"/>
      <c r="D77" s="23"/>
      <c r="E77" s="4"/>
      <c r="F77" s="5" t="s">
        <v>50</v>
      </c>
      <c r="G77" s="6"/>
      <c r="H77" s="127">
        <v>10</v>
      </c>
      <c r="I77" s="127">
        <f>102/100</f>
        <v>1.02</v>
      </c>
      <c r="J77" s="127">
        <f>92.5/100</f>
        <v>0.92500000000000004</v>
      </c>
      <c r="K77" s="6"/>
      <c r="L77" s="20">
        <f t="shared" si="6"/>
        <v>9.4350000000000005</v>
      </c>
      <c r="M77" s="71"/>
      <c r="N77" s="115"/>
    </row>
    <row r="78" spans="1:18" ht="24" x14ac:dyDescent="0.2">
      <c r="A78" s="18">
        <v>75</v>
      </c>
      <c r="B78" s="120"/>
      <c r="C78" s="112"/>
      <c r="D78" s="23"/>
      <c r="E78" s="4"/>
      <c r="F78" s="5" t="s">
        <v>50</v>
      </c>
      <c r="G78" s="6"/>
      <c r="H78" s="127">
        <v>10</v>
      </c>
      <c r="I78" s="127">
        <f>113.7/100</f>
        <v>1.137</v>
      </c>
      <c r="J78" s="127">
        <f>49/100</f>
        <v>0.49</v>
      </c>
      <c r="K78" s="6"/>
      <c r="L78" s="20">
        <f t="shared" si="6"/>
        <v>5.5713000000000008</v>
      </c>
      <c r="M78" s="71"/>
      <c r="N78" s="115"/>
    </row>
    <row r="79" spans="1:18" ht="24" x14ac:dyDescent="0.2">
      <c r="A79" s="18">
        <v>76</v>
      </c>
      <c r="B79" s="76"/>
      <c r="C79" s="4"/>
      <c r="D79" s="2"/>
      <c r="E79" s="4"/>
      <c r="F79" s="5" t="s">
        <v>50</v>
      </c>
      <c r="G79" s="6"/>
      <c r="H79" s="127">
        <v>2</v>
      </c>
      <c r="I79" s="127">
        <f>46/100</f>
        <v>0.46</v>
      </c>
      <c r="J79" s="127">
        <f>49/100</f>
        <v>0.49</v>
      </c>
      <c r="K79" s="6"/>
      <c r="L79" s="20">
        <f t="shared" si="6"/>
        <v>0.45080000000000003</v>
      </c>
      <c r="M79" s="71"/>
      <c r="N79" s="115"/>
    </row>
    <row r="80" spans="1:18" ht="24" x14ac:dyDescent="0.2">
      <c r="A80" s="18">
        <v>77</v>
      </c>
      <c r="B80" s="120"/>
      <c r="C80" s="112"/>
      <c r="D80" s="23"/>
      <c r="E80" s="4"/>
      <c r="F80" s="5" t="s">
        <v>50</v>
      </c>
      <c r="G80" s="6"/>
      <c r="H80" s="127">
        <v>2</v>
      </c>
      <c r="I80" s="127">
        <f>46/100</f>
        <v>0.46</v>
      </c>
      <c r="J80" s="127">
        <f>106.5/100</f>
        <v>1.0649999999999999</v>
      </c>
      <c r="K80" s="6"/>
      <c r="L80" s="20">
        <f t="shared" ref="L80:L87" si="7">H80*J80*I80</f>
        <v>0.9798</v>
      </c>
      <c r="M80" s="71"/>
      <c r="N80" s="115"/>
    </row>
    <row r="81" spans="1:18" ht="24" x14ac:dyDescent="0.2">
      <c r="A81" s="18">
        <v>78</v>
      </c>
      <c r="B81" s="120"/>
      <c r="C81" s="112"/>
      <c r="D81" s="23"/>
      <c r="E81" s="4"/>
      <c r="F81" s="5" t="s">
        <v>50</v>
      </c>
      <c r="G81" s="6"/>
      <c r="H81" s="127">
        <v>2</v>
      </c>
      <c r="I81" s="127">
        <f>46/100</f>
        <v>0.46</v>
      </c>
      <c r="J81" s="127">
        <f>91.5/100</f>
        <v>0.91500000000000004</v>
      </c>
      <c r="K81" s="6"/>
      <c r="L81" s="20">
        <f t="shared" si="7"/>
        <v>0.8418000000000001</v>
      </c>
      <c r="M81" s="71"/>
      <c r="N81" s="115"/>
    </row>
    <row r="82" spans="1:18" ht="24" x14ac:dyDescent="0.2">
      <c r="A82" s="18">
        <v>79</v>
      </c>
      <c r="B82" s="120"/>
      <c r="C82" s="112"/>
      <c r="D82" s="23"/>
      <c r="E82" s="4"/>
      <c r="F82" s="5" t="s">
        <v>50</v>
      </c>
      <c r="G82" s="6"/>
      <c r="H82" s="127">
        <v>1</v>
      </c>
      <c r="I82" s="127">
        <f>99/100</f>
        <v>0.99</v>
      </c>
      <c r="J82" s="127">
        <f>40/100</f>
        <v>0.4</v>
      </c>
      <c r="K82" s="6"/>
      <c r="L82" s="20">
        <f t="shared" si="7"/>
        <v>0.39600000000000002</v>
      </c>
      <c r="M82" s="71"/>
      <c r="N82" s="115"/>
    </row>
    <row r="83" spans="1:18" ht="24" x14ac:dyDescent="0.2">
      <c r="A83" s="18">
        <v>80</v>
      </c>
      <c r="B83" s="76"/>
      <c r="C83" s="4"/>
      <c r="D83" s="2"/>
      <c r="E83" s="4"/>
      <c r="F83" s="5" t="s">
        <v>50</v>
      </c>
      <c r="G83" s="6"/>
      <c r="H83" s="127">
        <v>1</v>
      </c>
      <c r="I83" s="127">
        <f>99/100</f>
        <v>0.99</v>
      </c>
      <c r="J83" s="127">
        <f>158/100</f>
        <v>1.58</v>
      </c>
      <c r="K83" s="6"/>
      <c r="L83" s="20">
        <f t="shared" si="7"/>
        <v>1.5642</v>
      </c>
      <c r="M83" s="71"/>
      <c r="N83" s="115"/>
    </row>
    <row r="84" spans="1:18" ht="24" x14ac:dyDescent="0.2">
      <c r="A84" s="18">
        <v>81</v>
      </c>
      <c r="B84" s="120"/>
      <c r="C84" s="112"/>
      <c r="D84" s="23"/>
      <c r="E84" s="4"/>
      <c r="F84" s="5" t="s">
        <v>50</v>
      </c>
      <c r="G84" s="6"/>
      <c r="H84" s="127">
        <v>1</v>
      </c>
      <c r="I84" s="127">
        <f>88/100</f>
        <v>0.88</v>
      </c>
      <c r="J84" s="127">
        <f>37.5/100</f>
        <v>0.375</v>
      </c>
      <c r="K84" s="6"/>
      <c r="L84" s="20">
        <f t="shared" si="7"/>
        <v>0.33</v>
      </c>
      <c r="M84" s="71"/>
      <c r="N84" s="115"/>
    </row>
    <row r="85" spans="1:18" ht="24" x14ac:dyDescent="0.2">
      <c r="A85" s="18">
        <v>82</v>
      </c>
      <c r="B85" s="120"/>
      <c r="C85" s="112"/>
      <c r="D85" s="23"/>
      <c r="E85" s="4"/>
      <c r="F85" s="5" t="s">
        <v>50</v>
      </c>
      <c r="G85" s="6"/>
      <c r="H85" s="127">
        <v>4</v>
      </c>
      <c r="I85" s="127">
        <f>68.5/100</f>
        <v>0.68500000000000005</v>
      </c>
      <c r="J85" s="127">
        <f>92.5/100</f>
        <v>0.92500000000000004</v>
      </c>
      <c r="K85" s="6"/>
      <c r="L85" s="20">
        <f t="shared" si="7"/>
        <v>2.5345000000000004</v>
      </c>
      <c r="M85" s="71"/>
      <c r="N85" s="115"/>
    </row>
    <row r="86" spans="1:18" ht="24" x14ac:dyDescent="0.2">
      <c r="A86" s="18">
        <v>83</v>
      </c>
      <c r="B86" s="120"/>
      <c r="C86" s="112"/>
      <c r="D86" s="23"/>
      <c r="E86" s="4"/>
      <c r="F86" s="5" t="s">
        <v>50</v>
      </c>
      <c r="G86" s="6"/>
      <c r="H86" s="127">
        <v>4</v>
      </c>
      <c r="I86" s="127">
        <f>80.3/100</f>
        <v>0.80299999999999994</v>
      </c>
      <c r="J86" s="127">
        <f>48.5/100</f>
        <v>0.48499999999999999</v>
      </c>
      <c r="K86" s="6"/>
      <c r="L86" s="20">
        <f t="shared" si="7"/>
        <v>1.5578199999999998</v>
      </c>
      <c r="M86" s="71"/>
      <c r="N86" s="115"/>
    </row>
    <row r="87" spans="1:18" ht="24" x14ac:dyDescent="0.2">
      <c r="A87" s="18">
        <v>84</v>
      </c>
      <c r="B87" s="76"/>
      <c r="C87" s="4"/>
      <c r="D87" s="2"/>
      <c r="E87" s="4"/>
      <c r="F87" s="5" t="s">
        <v>50</v>
      </c>
      <c r="G87" s="6"/>
      <c r="H87" s="127">
        <v>2</v>
      </c>
      <c r="I87" s="127">
        <f>52.3/100</f>
        <v>0.52300000000000002</v>
      </c>
      <c r="J87" s="127">
        <f>37.5/100</f>
        <v>0.375</v>
      </c>
      <c r="K87" s="6"/>
      <c r="L87" s="20">
        <f t="shared" si="7"/>
        <v>0.39224999999999999</v>
      </c>
      <c r="M87" s="71"/>
      <c r="N87" s="115"/>
    </row>
    <row r="88" spans="1:18" ht="24" x14ac:dyDescent="0.2">
      <c r="A88" s="18">
        <v>85</v>
      </c>
      <c r="B88" s="120"/>
      <c r="C88" s="112"/>
      <c r="D88" s="23"/>
      <c r="E88" s="4"/>
      <c r="F88" s="5" t="s">
        <v>50</v>
      </c>
      <c r="G88" s="6"/>
      <c r="H88" s="127">
        <v>2</v>
      </c>
      <c r="I88" s="127">
        <f>63.5/100</f>
        <v>0.63500000000000001</v>
      </c>
      <c r="J88" s="127">
        <f>163.8/100</f>
        <v>1.6380000000000001</v>
      </c>
      <c r="K88" s="6"/>
      <c r="L88" s="20">
        <f t="shared" ref="L88:L90" si="8">H88*J88*I88</f>
        <v>2.08026</v>
      </c>
      <c r="M88" s="71"/>
      <c r="N88" s="115"/>
    </row>
    <row r="89" spans="1:18" ht="24" x14ac:dyDescent="0.2">
      <c r="A89" s="18">
        <v>86</v>
      </c>
      <c r="B89" s="120"/>
      <c r="C89" s="112"/>
      <c r="D89" s="23"/>
      <c r="E89" s="4"/>
      <c r="F89" s="5" t="s">
        <v>50</v>
      </c>
      <c r="G89" s="6"/>
      <c r="H89" s="127">
        <v>1</v>
      </c>
      <c r="I89" s="127">
        <f>60.3/100</f>
        <v>0.60299999999999998</v>
      </c>
      <c r="J89" s="127">
        <f>98/100</f>
        <v>0.98</v>
      </c>
      <c r="K89" s="6"/>
      <c r="L89" s="20">
        <f t="shared" si="8"/>
        <v>0.59094000000000002</v>
      </c>
      <c r="M89" s="71"/>
      <c r="N89" s="115"/>
    </row>
    <row r="90" spans="1:18" ht="24.75" thickBot="1" x14ac:dyDescent="0.25">
      <c r="A90" s="18">
        <v>87</v>
      </c>
      <c r="B90" s="120"/>
      <c r="C90" s="112"/>
      <c r="D90" s="23"/>
      <c r="E90" s="4"/>
      <c r="F90" s="5" t="s">
        <v>50</v>
      </c>
      <c r="G90" s="6"/>
      <c r="H90" s="127">
        <v>1</v>
      </c>
      <c r="I90" s="127">
        <f>60.3/100</f>
        <v>0.60299999999999998</v>
      </c>
      <c r="J90" s="127">
        <f>103/100</f>
        <v>1.03</v>
      </c>
      <c r="K90" s="6"/>
      <c r="L90" s="20">
        <f t="shared" si="8"/>
        <v>0.62109000000000003</v>
      </c>
      <c r="M90" s="71"/>
      <c r="N90" s="115"/>
    </row>
    <row r="91" spans="1:18" s="35" customFormat="1" ht="18" customHeight="1" x14ac:dyDescent="0.2">
      <c r="A91" s="18">
        <v>88</v>
      </c>
      <c r="B91" s="28" t="s">
        <v>8</v>
      </c>
      <c r="C91" s="29"/>
      <c r="D91" s="30"/>
      <c r="E91" s="31"/>
      <c r="F91" s="32"/>
      <c r="G91" s="105">
        <f>SUM(G71:G90)</f>
        <v>0</v>
      </c>
      <c r="H91" s="105">
        <f>SUM(H71:H90)</f>
        <v>179</v>
      </c>
      <c r="I91" s="33"/>
      <c r="J91" s="33"/>
      <c r="K91" s="108">
        <f>SUM(K71:K90)</f>
        <v>0</v>
      </c>
      <c r="L91" s="104">
        <f>SUM(L71:L90)</f>
        <v>97.060959999999994</v>
      </c>
      <c r="M91" s="34" t="s">
        <v>9</v>
      </c>
      <c r="N91" s="115"/>
    </row>
    <row r="92" spans="1:18" ht="18" customHeight="1" x14ac:dyDescent="0.2">
      <c r="A92" s="18">
        <v>89</v>
      </c>
      <c r="B92" s="138" t="s">
        <v>36</v>
      </c>
      <c r="C92" s="36"/>
      <c r="D92" s="37"/>
      <c r="E92" s="38"/>
      <c r="F92" s="39" t="s">
        <v>6</v>
      </c>
      <c r="G92" s="131"/>
      <c r="H92" s="131"/>
      <c r="I92" s="42" t="s">
        <v>10</v>
      </c>
      <c r="J92" s="43"/>
      <c r="K92" s="79"/>
      <c r="L92" s="79"/>
      <c r="M92" s="46" t="s">
        <v>9</v>
      </c>
      <c r="N92" s="115"/>
      <c r="O92" s="24"/>
    </row>
    <row r="93" spans="1:18" ht="18" customHeight="1" thickBot="1" x14ac:dyDescent="0.25">
      <c r="A93" s="18">
        <v>90</v>
      </c>
      <c r="B93" s="139"/>
      <c r="C93" s="47"/>
      <c r="D93" s="117"/>
      <c r="E93" s="48"/>
      <c r="F93" s="39" t="s">
        <v>7</v>
      </c>
      <c r="G93" s="131">
        <f>SUM(G71:G90)</f>
        <v>0</v>
      </c>
      <c r="H93" s="131">
        <f>SUM(H71:H90)</f>
        <v>179</v>
      </c>
      <c r="I93" s="50" t="s">
        <v>10</v>
      </c>
      <c r="J93" s="51"/>
      <c r="K93" s="66">
        <f>SUM(K71:K90)</f>
        <v>0</v>
      </c>
      <c r="L93" s="66">
        <f>SUM(L71:L90)</f>
        <v>97.060959999999994</v>
      </c>
      <c r="M93" s="53" t="s">
        <v>9</v>
      </c>
      <c r="N93" s="115"/>
      <c r="O93" s="24"/>
      <c r="R93" s="24"/>
    </row>
    <row r="94" spans="1:18" s="59" customFormat="1" ht="19.5" customHeight="1" thickBot="1" x14ac:dyDescent="0.25">
      <c r="A94" s="18">
        <v>91</v>
      </c>
      <c r="B94" s="54" t="s">
        <v>36</v>
      </c>
      <c r="C94" s="54"/>
      <c r="D94" s="55"/>
      <c r="E94" s="56"/>
      <c r="F94" s="56"/>
      <c r="G94" s="140">
        <f>SUM(G92:H93)</f>
        <v>179</v>
      </c>
      <c r="H94" s="141"/>
      <c r="I94" s="57" t="s">
        <v>10</v>
      </c>
      <c r="J94" s="57"/>
      <c r="K94" s="142">
        <f>SUM(K92:L93)</f>
        <v>97.060959999999994</v>
      </c>
      <c r="L94" s="143"/>
      <c r="M94" s="58" t="s">
        <v>9</v>
      </c>
      <c r="N94" s="118"/>
      <c r="O94" s="114"/>
    </row>
    <row r="95" spans="1:18" ht="18" customHeight="1" x14ac:dyDescent="0.2">
      <c r="A95" s="18">
        <v>92</v>
      </c>
      <c r="B95" s="64"/>
      <c r="C95" s="65"/>
      <c r="D95" s="25"/>
      <c r="E95" s="25"/>
      <c r="F95" s="26"/>
      <c r="G95" s="25"/>
      <c r="H95" s="80"/>
      <c r="I95" s="25"/>
      <c r="J95" s="25"/>
      <c r="K95" s="80"/>
      <c r="L95" s="25"/>
      <c r="M95" s="25"/>
      <c r="N95" s="116"/>
      <c r="O95" s="27"/>
    </row>
    <row r="96" spans="1:18" ht="24" x14ac:dyDescent="0.2">
      <c r="A96" s="18">
        <v>93</v>
      </c>
      <c r="B96" s="23" t="s">
        <v>39</v>
      </c>
      <c r="C96" s="23" t="s">
        <v>59</v>
      </c>
      <c r="D96" s="23" t="s">
        <v>41</v>
      </c>
      <c r="E96" s="4"/>
      <c r="F96" s="5" t="s">
        <v>51</v>
      </c>
      <c r="G96" s="6"/>
      <c r="H96" s="121">
        <v>5</v>
      </c>
      <c r="I96" s="123">
        <v>1.07</v>
      </c>
      <c r="J96" s="123">
        <v>0.92</v>
      </c>
      <c r="K96" s="6"/>
      <c r="L96" s="20">
        <f t="shared" ref="L96:L101" si="9">H96*J96*I96</f>
        <v>4.9220000000000006</v>
      </c>
      <c r="M96" s="71"/>
      <c r="N96" s="115"/>
    </row>
    <row r="97" spans="1:18" ht="24" x14ac:dyDescent="0.2">
      <c r="A97" s="18">
        <v>94</v>
      </c>
      <c r="B97" s="120"/>
      <c r="C97" s="112"/>
      <c r="D97" s="23"/>
      <c r="E97" s="4"/>
      <c r="F97" s="5" t="s">
        <v>51</v>
      </c>
      <c r="G97" s="6"/>
      <c r="H97" s="121">
        <v>4</v>
      </c>
      <c r="I97" s="121">
        <v>1.04</v>
      </c>
      <c r="J97" s="121">
        <v>0.92</v>
      </c>
      <c r="K97" s="6"/>
      <c r="L97" s="20">
        <f t="shared" si="9"/>
        <v>3.8272000000000004</v>
      </c>
      <c r="M97" s="71"/>
      <c r="N97" s="115"/>
    </row>
    <row r="98" spans="1:18" ht="24" x14ac:dyDescent="0.2">
      <c r="A98" s="18">
        <v>95</v>
      </c>
      <c r="B98" s="120"/>
      <c r="C98" s="112"/>
      <c r="D98" s="23"/>
      <c r="E98" s="4"/>
      <c r="F98" s="5" t="s">
        <v>51</v>
      </c>
      <c r="G98" s="6"/>
      <c r="H98" s="121">
        <v>6</v>
      </c>
      <c r="I98" s="121">
        <v>0.81499999999999995</v>
      </c>
      <c r="J98" s="121">
        <v>1.095</v>
      </c>
      <c r="K98" s="6"/>
      <c r="L98" s="20">
        <f t="shared" si="9"/>
        <v>5.3545499999999997</v>
      </c>
      <c r="M98" s="71"/>
      <c r="N98" s="115"/>
    </row>
    <row r="99" spans="1:18" ht="24" x14ac:dyDescent="0.2">
      <c r="A99" s="18">
        <v>96</v>
      </c>
      <c r="B99" s="120"/>
      <c r="C99" s="112"/>
      <c r="D99" s="23"/>
      <c r="E99" s="4"/>
      <c r="F99" s="5" t="s">
        <v>51</v>
      </c>
      <c r="G99" s="6"/>
      <c r="H99" s="121">
        <v>6</v>
      </c>
      <c r="I99" s="121">
        <v>0.81499999999999995</v>
      </c>
      <c r="J99" s="121">
        <v>0.505</v>
      </c>
      <c r="K99" s="6"/>
      <c r="L99" s="20">
        <f t="shared" si="9"/>
        <v>2.4694500000000001</v>
      </c>
      <c r="M99" s="71"/>
      <c r="N99" s="115"/>
    </row>
    <row r="100" spans="1:18" ht="24" x14ac:dyDescent="0.2">
      <c r="A100" s="18">
        <v>97</v>
      </c>
      <c r="B100" s="76"/>
      <c r="C100" s="4"/>
      <c r="D100" s="2"/>
      <c r="E100" s="4"/>
      <c r="F100" s="5" t="s">
        <v>51</v>
      </c>
      <c r="G100" s="6"/>
      <c r="H100" s="121">
        <v>3</v>
      </c>
      <c r="I100" s="121">
        <v>0.83499999999999996</v>
      </c>
      <c r="J100" s="121">
        <v>1.095</v>
      </c>
      <c r="K100" s="6"/>
      <c r="L100" s="20">
        <f t="shared" si="9"/>
        <v>2.7429749999999999</v>
      </c>
      <c r="M100" s="71"/>
      <c r="N100" s="115"/>
    </row>
    <row r="101" spans="1:18" ht="24.75" thickBot="1" x14ac:dyDescent="0.25">
      <c r="A101" s="18">
        <v>98</v>
      </c>
      <c r="B101" s="120"/>
      <c r="C101" s="112"/>
      <c r="D101" s="23"/>
      <c r="E101" s="4"/>
      <c r="F101" s="5" t="s">
        <v>51</v>
      </c>
      <c r="G101" s="6"/>
      <c r="H101" s="121">
        <v>3</v>
      </c>
      <c r="I101" s="121">
        <v>0.83499999999999996</v>
      </c>
      <c r="J101" s="121">
        <v>0.505</v>
      </c>
      <c r="K101" s="6"/>
      <c r="L101" s="20">
        <f t="shared" si="9"/>
        <v>1.2650250000000001</v>
      </c>
      <c r="M101" s="71"/>
      <c r="N101" s="115"/>
    </row>
    <row r="102" spans="1:18" s="35" customFormat="1" ht="18" customHeight="1" x14ac:dyDescent="0.2">
      <c r="A102" s="18">
        <v>99</v>
      </c>
      <c r="B102" s="28" t="s">
        <v>8</v>
      </c>
      <c r="C102" s="29"/>
      <c r="D102" s="30"/>
      <c r="E102" s="31"/>
      <c r="F102" s="32"/>
      <c r="G102" s="105">
        <f>SUM(G96:G101)</f>
        <v>0</v>
      </c>
      <c r="H102" s="105">
        <f>SUM(H96:H101)</f>
        <v>27</v>
      </c>
      <c r="I102" s="33"/>
      <c r="J102" s="33"/>
      <c r="K102" s="108">
        <f>SUM(K96:K101)</f>
        <v>0</v>
      </c>
      <c r="L102" s="104">
        <f>SUM(L96:L101)</f>
        <v>20.581200000000003</v>
      </c>
      <c r="M102" s="34" t="s">
        <v>9</v>
      </c>
      <c r="N102" s="115"/>
    </row>
    <row r="103" spans="1:18" ht="18" customHeight="1" x14ac:dyDescent="0.2">
      <c r="A103" s="18">
        <v>100</v>
      </c>
      <c r="B103" s="138" t="s">
        <v>40</v>
      </c>
      <c r="C103" s="36"/>
      <c r="D103" s="37"/>
      <c r="E103" s="38"/>
      <c r="F103" s="39" t="s">
        <v>6</v>
      </c>
      <c r="G103" s="131"/>
      <c r="H103" s="131"/>
      <c r="I103" s="42" t="s">
        <v>10</v>
      </c>
      <c r="J103" s="43"/>
      <c r="K103" s="79"/>
      <c r="L103" s="79"/>
      <c r="M103" s="46" t="s">
        <v>9</v>
      </c>
      <c r="N103" s="115"/>
      <c r="O103" s="24"/>
    </row>
    <row r="104" spans="1:18" ht="18" customHeight="1" thickBot="1" x14ac:dyDescent="0.25">
      <c r="A104" s="18">
        <v>101</v>
      </c>
      <c r="B104" s="139"/>
      <c r="C104" s="47"/>
      <c r="D104" s="117"/>
      <c r="E104" s="48"/>
      <c r="F104" s="39" t="s">
        <v>7</v>
      </c>
      <c r="G104" s="131">
        <f>SUM(G96:G101)</f>
        <v>0</v>
      </c>
      <c r="H104" s="131">
        <f>SUM(H96:H101)</f>
        <v>27</v>
      </c>
      <c r="I104" s="50" t="s">
        <v>10</v>
      </c>
      <c r="J104" s="51"/>
      <c r="K104" s="66">
        <f>SUM(K96:K101)</f>
        <v>0</v>
      </c>
      <c r="L104" s="66">
        <f>SUM(L96:L101)</f>
        <v>20.581200000000003</v>
      </c>
      <c r="M104" s="53" t="s">
        <v>9</v>
      </c>
      <c r="N104" s="115"/>
      <c r="O104" s="24"/>
      <c r="R104" s="24"/>
    </row>
    <row r="105" spans="1:18" s="59" customFormat="1" ht="19.5" customHeight="1" thickBot="1" x14ac:dyDescent="0.25">
      <c r="A105" s="18">
        <v>102</v>
      </c>
      <c r="B105" s="54" t="s">
        <v>40</v>
      </c>
      <c r="C105" s="54"/>
      <c r="D105" s="55"/>
      <c r="E105" s="56"/>
      <c r="F105" s="56"/>
      <c r="G105" s="140">
        <f>SUM(G103:H104)</f>
        <v>27</v>
      </c>
      <c r="H105" s="141"/>
      <c r="I105" s="57" t="s">
        <v>10</v>
      </c>
      <c r="J105" s="57"/>
      <c r="K105" s="142">
        <f>SUM(K103:L104)</f>
        <v>20.581200000000003</v>
      </c>
      <c r="L105" s="143"/>
      <c r="M105" s="58" t="s">
        <v>9</v>
      </c>
      <c r="N105" s="118"/>
      <c r="O105" s="114"/>
    </row>
    <row r="106" spans="1:18" ht="18" customHeight="1" thickBot="1" x14ac:dyDescent="0.25">
      <c r="A106" s="18">
        <v>103</v>
      </c>
      <c r="B106" s="64"/>
      <c r="C106" s="65"/>
      <c r="D106" s="25"/>
      <c r="E106" s="25"/>
      <c r="F106" s="26"/>
      <c r="G106" s="125"/>
      <c r="H106" s="25"/>
      <c r="I106" s="125"/>
      <c r="J106" s="25"/>
      <c r="K106" s="125"/>
      <c r="L106" s="25"/>
      <c r="M106" s="25"/>
      <c r="N106" s="116"/>
      <c r="O106" s="27"/>
    </row>
    <row r="107" spans="1:18" s="35" customFormat="1" ht="18" customHeight="1" thickBot="1" x14ac:dyDescent="0.25">
      <c r="A107" s="18">
        <v>104</v>
      </c>
      <c r="B107" s="28" t="s">
        <v>8</v>
      </c>
      <c r="C107" s="29"/>
      <c r="D107" s="30"/>
      <c r="E107" s="31"/>
      <c r="F107" s="32"/>
      <c r="G107" s="132">
        <f>G102+G91+G66+G59+G48+G36+G30</f>
        <v>19</v>
      </c>
      <c r="H107" s="132">
        <f>H102+H91+H66+H59+H48+H36+H30</f>
        <v>286</v>
      </c>
      <c r="I107" s="129"/>
      <c r="J107" s="33"/>
      <c r="K107" s="128">
        <f>K102+K91+K66+K59+K48+K36+K30</f>
        <v>87.496899999999997</v>
      </c>
      <c r="L107" s="132">
        <f>L102+L91+L66+L59+L48+L36+L30</f>
        <v>186.36586</v>
      </c>
      <c r="M107" s="34" t="s">
        <v>9</v>
      </c>
      <c r="N107" s="115"/>
    </row>
    <row r="108" spans="1:18" s="59" customFormat="1" ht="19.5" customHeight="1" thickBot="1" x14ac:dyDescent="0.25">
      <c r="A108" s="18">
        <v>105</v>
      </c>
      <c r="B108" s="54" t="s">
        <v>61</v>
      </c>
      <c r="C108" s="85"/>
      <c r="D108" s="87"/>
      <c r="E108" s="88"/>
      <c r="F108" s="88"/>
      <c r="G108" s="109"/>
      <c r="H108" s="109"/>
      <c r="I108" s="91"/>
      <c r="J108" s="95"/>
      <c r="K108" s="93"/>
      <c r="L108" s="97"/>
      <c r="M108" s="98" t="s">
        <v>18</v>
      </c>
      <c r="N108" s="119"/>
      <c r="O108" s="35"/>
    </row>
    <row r="109" spans="1:18" s="59" customFormat="1" ht="19.5" customHeight="1" thickBot="1" x14ac:dyDescent="0.25">
      <c r="A109" s="18">
        <v>106</v>
      </c>
      <c r="B109" s="54" t="s">
        <v>61</v>
      </c>
      <c r="C109" s="85"/>
      <c r="D109" s="87"/>
      <c r="E109" s="88"/>
      <c r="F109" s="88"/>
      <c r="G109" s="90"/>
      <c r="H109" s="109"/>
      <c r="I109" s="91"/>
      <c r="J109" s="95"/>
      <c r="K109" s="93"/>
      <c r="L109" s="97"/>
      <c r="M109" s="98" t="s">
        <v>17</v>
      </c>
      <c r="N109" s="119"/>
      <c r="O109" s="35"/>
    </row>
    <row r="110" spans="1:18" s="59" customFormat="1" ht="19.5" customHeight="1" thickBot="1" x14ac:dyDescent="0.25">
      <c r="A110" s="18">
        <v>107</v>
      </c>
      <c r="B110" s="54" t="s">
        <v>62</v>
      </c>
      <c r="C110" s="54"/>
      <c r="D110" s="86"/>
      <c r="E110" s="56"/>
      <c r="F110" s="89"/>
      <c r="G110" s="109"/>
      <c r="H110" s="90"/>
      <c r="I110" s="110"/>
      <c r="J110" s="95"/>
      <c r="K110" s="96"/>
      <c r="L110" s="92"/>
      <c r="M110" s="94" t="s">
        <v>17</v>
      </c>
      <c r="N110" s="119"/>
      <c r="O110" s="35"/>
      <c r="P110" s="99"/>
      <c r="Q110" s="100"/>
    </row>
    <row r="111" spans="1:18" s="59" customFormat="1" ht="19.5" customHeight="1" thickBot="1" x14ac:dyDescent="0.25">
      <c r="A111" s="18">
        <v>108</v>
      </c>
      <c r="B111" s="54" t="s">
        <v>62</v>
      </c>
      <c r="C111" s="85"/>
      <c r="D111" s="87"/>
      <c r="E111" s="88"/>
      <c r="F111" s="88"/>
      <c r="G111" s="90"/>
      <c r="H111" s="109"/>
      <c r="I111" s="91"/>
      <c r="J111" s="95"/>
      <c r="K111" s="93"/>
      <c r="L111" s="97"/>
      <c r="M111" s="98" t="s">
        <v>18</v>
      </c>
      <c r="N111" s="119"/>
      <c r="O111" s="35"/>
    </row>
    <row r="112" spans="1:18" customFormat="1" ht="15" x14ac:dyDescent="0.25">
      <c r="D112" s="60"/>
      <c r="E112" s="12"/>
      <c r="F112" s="8"/>
      <c r="G112" s="9"/>
      <c r="H112" s="9"/>
      <c r="I112" s="13"/>
      <c r="J112" s="13"/>
    </row>
    <row r="113" spans="2:14" customFormat="1" ht="15" x14ac:dyDescent="0.25">
      <c r="D113" s="60"/>
      <c r="E113" s="12"/>
      <c r="F113" s="8"/>
      <c r="G113" s="9"/>
      <c r="H113" s="9"/>
      <c r="I113" s="13"/>
      <c r="J113" s="13"/>
    </row>
    <row r="114" spans="2:14" customFormat="1" ht="15" x14ac:dyDescent="0.25">
      <c r="D114" s="60"/>
      <c r="E114" s="12"/>
      <c r="F114" s="8"/>
      <c r="G114" s="9"/>
      <c r="H114" s="9"/>
      <c r="I114" s="13"/>
      <c r="J114" s="13"/>
    </row>
    <row r="115" spans="2:14" customFormat="1" ht="15" x14ac:dyDescent="0.25">
      <c r="D115" s="60"/>
      <c r="E115" s="12"/>
      <c r="F115" s="8"/>
      <c r="G115" s="9"/>
      <c r="H115" s="9"/>
      <c r="I115" s="13"/>
      <c r="J115" s="13"/>
    </row>
    <row r="116" spans="2:14" customFormat="1" ht="15" x14ac:dyDescent="0.25">
      <c r="D116" s="60"/>
      <c r="E116" s="12"/>
      <c r="F116" s="8"/>
      <c r="G116" s="9"/>
      <c r="H116" s="146" t="s">
        <v>14</v>
      </c>
      <c r="I116" s="146"/>
      <c r="J116" s="146"/>
      <c r="K116" s="146"/>
      <c r="L116" s="147"/>
      <c r="M116" s="147"/>
      <c r="N116" s="147"/>
    </row>
    <row r="117" spans="2:14" customFormat="1" ht="15" x14ac:dyDescent="0.25">
      <c r="D117" s="60"/>
      <c r="E117" s="12"/>
      <c r="F117" s="8"/>
      <c r="G117" s="9"/>
      <c r="H117" s="147"/>
      <c r="I117" s="147"/>
      <c r="J117" s="147"/>
      <c r="K117" s="147"/>
      <c r="L117" s="147"/>
      <c r="M117" s="147"/>
      <c r="N117" s="147"/>
    </row>
    <row r="118" spans="2:14" customFormat="1" ht="15" x14ac:dyDescent="0.25">
      <c r="D118" s="84"/>
      <c r="E118" s="84"/>
      <c r="F118" s="84"/>
      <c r="G118" s="84"/>
      <c r="H118" s="147"/>
      <c r="I118" s="147"/>
      <c r="J118" s="147"/>
      <c r="K118" s="147"/>
      <c r="L118" s="147"/>
      <c r="M118" s="147"/>
      <c r="N118" s="147"/>
    </row>
    <row r="119" spans="2:14" customFormat="1" ht="15" x14ac:dyDescent="0.25">
      <c r="B119" s="148"/>
      <c r="C119" s="148"/>
      <c r="D119" s="148"/>
      <c r="E119" s="148"/>
      <c r="F119" s="148"/>
      <c r="H119" s="147"/>
      <c r="I119" s="147"/>
      <c r="J119" s="147"/>
      <c r="K119" s="147"/>
      <c r="L119" s="147"/>
      <c r="M119" s="147"/>
      <c r="N119" s="147"/>
    </row>
    <row r="120" spans="2:14" customFormat="1" ht="15" customHeight="1" x14ac:dyDescent="0.25">
      <c r="B120" s="148"/>
      <c r="C120" s="148"/>
      <c r="D120" s="148"/>
      <c r="E120" s="148"/>
      <c r="F120" s="148"/>
      <c r="G120" s="111"/>
      <c r="H120" s="147"/>
      <c r="I120" s="147"/>
      <c r="J120" s="147"/>
      <c r="K120" s="147"/>
      <c r="L120" s="147"/>
      <c r="M120" s="147"/>
      <c r="N120" s="147"/>
    </row>
    <row r="121" spans="2:14" customFormat="1" ht="30.75" customHeight="1" x14ac:dyDescent="0.25">
      <c r="B121" s="148"/>
      <c r="C121" s="148"/>
      <c r="D121" s="148"/>
      <c r="E121" s="148"/>
      <c r="F121" s="148"/>
      <c r="G121" s="111"/>
      <c r="H121" s="147"/>
      <c r="I121" s="147"/>
      <c r="J121" s="147"/>
      <c r="K121" s="147"/>
      <c r="L121" s="147"/>
      <c r="M121" s="147"/>
      <c r="N121" s="147"/>
    </row>
    <row r="127" spans="2:14" ht="27" customHeight="1" x14ac:dyDescent="0.2">
      <c r="B127" s="137" t="s">
        <v>15</v>
      </c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</row>
  </sheetData>
  <mergeCells count="25">
    <mergeCell ref="A2:N2"/>
    <mergeCell ref="B92:B93"/>
    <mergeCell ref="B67:B68"/>
    <mergeCell ref="B31:B32"/>
    <mergeCell ref="B37:B38"/>
    <mergeCell ref="B49:B50"/>
    <mergeCell ref="B60:B61"/>
    <mergeCell ref="G33:H33"/>
    <mergeCell ref="K33:L33"/>
    <mergeCell ref="G39:H39"/>
    <mergeCell ref="K39:L39"/>
    <mergeCell ref="G51:H51"/>
    <mergeCell ref="B127:N127"/>
    <mergeCell ref="B103:B104"/>
    <mergeCell ref="G105:H105"/>
    <mergeCell ref="K105:L105"/>
    <mergeCell ref="K51:L51"/>
    <mergeCell ref="G62:H62"/>
    <mergeCell ref="K62:L62"/>
    <mergeCell ref="G69:H69"/>
    <mergeCell ref="K69:L69"/>
    <mergeCell ref="H116:N121"/>
    <mergeCell ref="B119:F121"/>
    <mergeCell ref="G94:H94"/>
    <mergeCell ref="K94:L94"/>
  </mergeCells>
  <pageMargins left="0.7" right="0.7" top="0.75" bottom="0.75" header="0.3" footer="0.3"/>
  <pageSetup paperSize="9" scale="55" orientation="portrait" horizontalDpi="4294967293" verticalDpi="0" r:id="rId1"/>
  <headerFooter>
    <oddHeader xml:space="preserve">&amp;RPríloha č.1 </oddHeader>
  </headerFooter>
  <rowBreaks count="2" manualBreakCount="2">
    <brk id="39" max="13" man="1"/>
    <brk id="94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cp:lastPrinted>2017-06-07T07:36:21Z</cp:lastPrinted>
  <dcterms:created xsi:type="dcterms:W3CDTF">2017-05-30T09:01:09Z</dcterms:created>
  <dcterms:modified xsi:type="dcterms:W3CDTF">2017-06-09T08:16:40Z</dcterms:modified>
</cp:coreProperties>
</file>